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raefl\Desktop\"/>
    </mc:Choice>
  </mc:AlternateContent>
  <xr:revisionPtr revIDLastSave="0" documentId="8_{910ACE36-519D-432D-932C-7ECBDC1D5519}" xr6:coauthVersionLast="45" xr6:coauthVersionMax="45" xr10:uidLastSave="{00000000-0000-0000-0000-000000000000}"/>
  <bookViews>
    <workbookView xWindow="28680" yWindow="-120" windowWidth="29040" windowHeight="15840"/>
  </bookViews>
  <sheets>
    <sheet name="BASE MANUFACTURING MODEL" sheetId="1" r:id="rId1"/>
    <sheet name="RATE ANALYSIS" sheetId="2" r:id="rId2"/>
    <sheet name="SUMMARY" sheetId="3" r:id="rId3"/>
  </sheets>
  <definedNames>
    <definedName name="_xlnm.Print_Area" localSheetId="1">'RATE ANALYSIS'!$A$1:$M$533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3" l="1"/>
  <c r="H2889" i="1"/>
  <c r="H2890" i="1"/>
  <c r="H2891" i="1"/>
  <c r="H2892" i="1"/>
  <c r="H2893" i="1"/>
  <c r="H2894" i="1"/>
  <c r="D315" i="1"/>
  <c r="H2895" i="1"/>
  <c r="D316" i="1"/>
  <c r="H2896" i="1"/>
  <c r="D317" i="1"/>
  <c r="H2897" i="1"/>
  <c r="D318" i="1"/>
  <c r="H2898" i="1"/>
  <c r="D319" i="1"/>
  <c r="H2899" i="1"/>
  <c r="D320" i="1"/>
  <c r="H2900" i="1"/>
  <c r="D7" i="3"/>
  <c r="D2708" i="1"/>
  <c r="C2889" i="1"/>
  <c r="D1253" i="1"/>
  <c r="D2422" i="1"/>
  <c r="D1267" i="1"/>
  <c r="D1232" i="1"/>
  <c r="G1277" i="1"/>
  <c r="D2423" i="1"/>
  <c r="D2424" i="1"/>
  <c r="C1651" i="1"/>
  <c r="D2428" i="1"/>
  <c r="D2429" i="1"/>
  <c r="D2430" i="1"/>
  <c r="G2302" i="1"/>
  <c r="D1210" i="1"/>
  <c r="G2303" i="1"/>
  <c r="G2304" i="1"/>
  <c r="E731" i="1"/>
  <c r="C1572" i="1"/>
  <c r="D1572" i="1"/>
  <c r="E1572" i="1"/>
  <c r="G1572" i="1"/>
  <c r="I1572" i="1"/>
  <c r="K1572" i="1"/>
  <c r="M1572" i="1"/>
  <c r="O1572" i="1"/>
  <c r="G2307" i="1"/>
  <c r="C1629" i="1"/>
  <c r="G2308" i="1"/>
  <c r="G2309" i="1"/>
  <c r="F851" i="1"/>
  <c r="C851" i="1"/>
  <c r="E851" i="1"/>
  <c r="G851" i="1"/>
  <c r="J731" i="1"/>
  <c r="K731" i="1"/>
  <c r="L731" i="1"/>
  <c r="H851" i="1"/>
  <c r="G2289" i="1"/>
  <c r="F791" i="1"/>
  <c r="F685" i="1"/>
  <c r="F680" i="1"/>
  <c r="F682" i="1"/>
  <c r="G682" i="1"/>
  <c r="G687" i="1"/>
  <c r="G689" i="1"/>
  <c r="G789" i="1"/>
  <c r="G791" i="1"/>
  <c r="D911" i="1"/>
  <c r="H911" i="1"/>
  <c r="I911" i="1"/>
  <c r="G2290" i="1"/>
  <c r="E1031" i="1"/>
  <c r="I851" i="1"/>
  <c r="G1031" i="1"/>
  <c r="K911" i="1"/>
  <c r="H1031" i="1"/>
  <c r="F687" i="1"/>
  <c r="F689" i="1"/>
  <c r="C911" i="1"/>
  <c r="G911" i="1"/>
  <c r="J911" i="1"/>
  <c r="C972" i="1"/>
  <c r="I972" i="1"/>
  <c r="M972" i="1"/>
  <c r="J972" i="1"/>
  <c r="N972" i="1"/>
  <c r="O972" i="1"/>
  <c r="K1031" i="1"/>
  <c r="M1031" i="1"/>
  <c r="G2292" i="1"/>
  <c r="G2293" i="1"/>
  <c r="J732" i="1"/>
  <c r="K732" i="1"/>
  <c r="L732" i="1"/>
  <c r="J733" i="1"/>
  <c r="K733" i="1"/>
  <c r="L733" i="1"/>
  <c r="J734" i="1"/>
  <c r="K734" i="1"/>
  <c r="L734" i="1"/>
  <c r="J735" i="1"/>
  <c r="K735" i="1"/>
  <c r="L735" i="1"/>
  <c r="J736" i="1"/>
  <c r="K736" i="1"/>
  <c r="L736" i="1"/>
  <c r="J737" i="1"/>
  <c r="K737" i="1"/>
  <c r="L737" i="1"/>
  <c r="J738" i="1"/>
  <c r="K738" i="1"/>
  <c r="L738" i="1"/>
  <c r="J739" i="1"/>
  <c r="K739" i="1"/>
  <c r="L739" i="1"/>
  <c r="J740" i="1"/>
  <c r="K740" i="1"/>
  <c r="L740" i="1"/>
  <c r="J741" i="1"/>
  <c r="K741" i="1"/>
  <c r="L741" i="1"/>
  <c r="J742" i="1"/>
  <c r="K742" i="1"/>
  <c r="L742" i="1"/>
  <c r="J743" i="1"/>
  <c r="K743" i="1"/>
  <c r="L743" i="1"/>
  <c r="J744" i="1"/>
  <c r="K744" i="1"/>
  <c r="L744" i="1"/>
  <c r="J745" i="1"/>
  <c r="K745" i="1"/>
  <c r="L745" i="1"/>
  <c r="J746" i="1"/>
  <c r="K746" i="1"/>
  <c r="L746" i="1"/>
  <c r="J747" i="1"/>
  <c r="K747" i="1"/>
  <c r="L747" i="1"/>
  <c r="J748" i="1"/>
  <c r="K748" i="1"/>
  <c r="L748" i="1"/>
  <c r="J749" i="1"/>
  <c r="K749" i="1"/>
  <c r="L749" i="1"/>
  <c r="L751" i="1"/>
  <c r="C1094" i="1"/>
  <c r="F852" i="1"/>
  <c r="C852" i="1"/>
  <c r="E852" i="1"/>
  <c r="G852" i="1"/>
  <c r="F853" i="1"/>
  <c r="C853" i="1"/>
  <c r="E853" i="1"/>
  <c r="G853" i="1"/>
  <c r="F854" i="1"/>
  <c r="C854" i="1"/>
  <c r="E854" i="1"/>
  <c r="G854" i="1"/>
  <c r="F855" i="1"/>
  <c r="C855" i="1"/>
  <c r="E855" i="1"/>
  <c r="G855" i="1"/>
  <c r="F856" i="1"/>
  <c r="C856" i="1"/>
  <c r="E856" i="1"/>
  <c r="G856" i="1"/>
  <c r="F857" i="1"/>
  <c r="C857" i="1"/>
  <c r="E857" i="1"/>
  <c r="G857" i="1"/>
  <c r="F858" i="1"/>
  <c r="C858" i="1"/>
  <c r="E858" i="1"/>
  <c r="G858" i="1"/>
  <c r="F859" i="1"/>
  <c r="C859" i="1"/>
  <c r="E859" i="1"/>
  <c r="G859" i="1"/>
  <c r="F860" i="1"/>
  <c r="C860" i="1"/>
  <c r="E860" i="1"/>
  <c r="G860" i="1"/>
  <c r="F861" i="1"/>
  <c r="C861" i="1"/>
  <c r="E861" i="1"/>
  <c r="G861" i="1"/>
  <c r="F862" i="1"/>
  <c r="C862" i="1"/>
  <c r="E862" i="1"/>
  <c r="G862" i="1"/>
  <c r="F863" i="1"/>
  <c r="C863" i="1"/>
  <c r="E863" i="1"/>
  <c r="G863" i="1"/>
  <c r="F864" i="1"/>
  <c r="C864" i="1"/>
  <c r="E864" i="1"/>
  <c r="G864" i="1"/>
  <c r="F865" i="1"/>
  <c r="C865" i="1"/>
  <c r="E865" i="1"/>
  <c r="G865" i="1"/>
  <c r="F866" i="1"/>
  <c r="C866" i="1"/>
  <c r="E866" i="1"/>
  <c r="G866" i="1"/>
  <c r="F867" i="1"/>
  <c r="C867" i="1"/>
  <c r="E867" i="1"/>
  <c r="G867" i="1"/>
  <c r="F868" i="1"/>
  <c r="C868" i="1"/>
  <c r="E868" i="1"/>
  <c r="G868" i="1"/>
  <c r="F869" i="1"/>
  <c r="C869" i="1"/>
  <c r="E869" i="1"/>
  <c r="G869" i="1"/>
  <c r="G871" i="1"/>
  <c r="C1098" i="1"/>
  <c r="C1106" i="1"/>
  <c r="J1176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1" i="1"/>
  <c r="I1151" i="1"/>
  <c r="J1151" i="1"/>
  <c r="I1152" i="1"/>
  <c r="J1152" i="1"/>
  <c r="I1153" i="1"/>
  <c r="J1153" i="1"/>
  <c r="J1181" i="1"/>
  <c r="J1182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1" i="1"/>
  <c r="J1183" i="1"/>
  <c r="C1056" i="1"/>
  <c r="J1185" i="1"/>
  <c r="J1188" i="1"/>
  <c r="I1154" i="1"/>
  <c r="J1154" i="1"/>
  <c r="I1155" i="1"/>
  <c r="J1155" i="1"/>
  <c r="I1156" i="1"/>
  <c r="J1156" i="1"/>
  <c r="I1157" i="1"/>
  <c r="J1157" i="1"/>
  <c r="I1158" i="1"/>
  <c r="J1158" i="1"/>
  <c r="I1159" i="1"/>
  <c r="J1159" i="1"/>
  <c r="I1160" i="1"/>
  <c r="J1160" i="1"/>
  <c r="I1161" i="1"/>
  <c r="J1161" i="1"/>
  <c r="I1162" i="1"/>
  <c r="J1162" i="1"/>
  <c r="I1163" i="1"/>
  <c r="J1163" i="1"/>
  <c r="I1164" i="1"/>
  <c r="J1164" i="1"/>
  <c r="I1165" i="1"/>
  <c r="J1165" i="1"/>
  <c r="J1167" i="1"/>
  <c r="J1174" i="1"/>
  <c r="J1178" i="1"/>
  <c r="C2297" i="1"/>
  <c r="G2297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D611" i="1"/>
  <c r="E611" i="1"/>
  <c r="D612" i="1"/>
  <c r="E612" i="1"/>
  <c r="D613" i="1"/>
  <c r="E613" i="1"/>
  <c r="F611" i="1"/>
  <c r="H611" i="1"/>
  <c r="D614" i="1"/>
  <c r="E614" i="1"/>
  <c r="D615" i="1"/>
  <c r="E615" i="1"/>
  <c r="D616" i="1"/>
  <c r="E616" i="1"/>
  <c r="F614" i="1"/>
  <c r="H614" i="1"/>
  <c r="D617" i="1"/>
  <c r="E617" i="1"/>
  <c r="D618" i="1"/>
  <c r="E618" i="1"/>
  <c r="D619" i="1"/>
  <c r="E619" i="1"/>
  <c r="F617" i="1"/>
  <c r="H617" i="1"/>
  <c r="D620" i="1"/>
  <c r="E620" i="1"/>
  <c r="D621" i="1"/>
  <c r="E621" i="1"/>
  <c r="D622" i="1"/>
  <c r="E622" i="1"/>
  <c r="F620" i="1"/>
  <c r="H620" i="1"/>
  <c r="D623" i="1"/>
  <c r="E623" i="1"/>
  <c r="D624" i="1"/>
  <c r="E624" i="1"/>
  <c r="D625" i="1"/>
  <c r="E625" i="1"/>
  <c r="F623" i="1"/>
  <c r="H623" i="1"/>
  <c r="D626" i="1"/>
  <c r="E626" i="1"/>
  <c r="D627" i="1"/>
  <c r="E627" i="1"/>
  <c r="D628" i="1"/>
  <c r="E628" i="1"/>
  <c r="F626" i="1"/>
  <c r="H626" i="1"/>
  <c r="H630" i="1"/>
  <c r="D805" i="1"/>
  <c r="F805" i="1"/>
  <c r="F806" i="1"/>
  <c r="F807" i="1"/>
  <c r="F808" i="1"/>
  <c r="F809" i="1"/>
  <c r="D811" i="1"/>
  <c r="F811" i="1"/>
  <c r="D812" i="1"/>
  <c r="F812" i="1"/>
  <c r="D813" i="1"/>
  <c r="F813" i="1"/>
  <c r="D814" i="1"/>
  <c r="F814" i="1"/>
  <c r="F817" i="1"/>
  <c r="H671" i="1"/>
  <c r="G677" i="1"/>
  <c r="H677" i="1"/>
  <c r="G678" i="1"/>
  <c r="H678" i="1"/>
  <c r="G679" i="1"/>
  <c r="H679" i="1"/>
  <c r="G680" i="1"/>
  <c r="H680" i="1"/>
  <c r="H682" i="1"/>
  <c r="H685" i="1"/>
  <c r="H687" i="1"/>
  <c r="D1092" i="1"/>
  <c r="D1096" i="1"/>
  <c r="G792" i="1"/>
  <c r="D912" i="1"/>
  <c r="H912" i="1"/>
  <c r="G793" i="1"/>
  <c r="D913" i="1"/>
  <c r="H913" i="1"/>
  <c r="G794" i="1"/>
  <c r="D914" i="1"/>
  <c r="H914" i="1"/>
  <c r="G795" i="1"/>
  <c r="D915" i="1"/>
  <c r="H915" i="1"/>
  <c r="G796" i="1"/>
  <c r="D916" i="1"/>
  <c r="H916" i="1"/>
  <c r="G797" i="1"/>
  <c r="D917" i="1"/>
  <c r="H917" i="1"/>
  <c r="G798" i="1"/>
  <c r="D918" i="1"/>
  <c r="H918" i="1"/>
  <c r="G799" i="1"/>
  <c r="D919" i="1"/>
  <c r="H919" i="1"/>
  <c r="G800" i="1"/>
  <c r="D920" i="1"/>
  <c r="H920" i="1"/>
  <c r="G801" i="1"/>
  <c r="D921" i="1"/>
  <c r="H921" i="1"/>
  <c r="G802" i="1"/>
  <c r="D922" i="1"/>
  <c r="H922" i="1"/>
  <c r="G803" i="1"/>
  <c r="D923" i="1"/>
  <c r="H923" i="1"/>
  <c r="G804" i="1"/>
  <c r="D924" i="1"/>
  <c r="H924" i="1"/>
  <c r="G805" i="1"/>
  <c r="D925" i="1"/>
  <c r="H925" i="1"/>
  <c r="G806" i="1"/>
  <c r="D926" i="1"/>
  <c r="H926" i="1"/>
  <c r="G807" i="1"/>
  <c r="D927" i="1"/>
  <c r="H927" i="1"/>
  <c r="G808" i="1"/>
  <c r="D928" i="1"/>
  <c r="H928" i="1"/>
  <c r="G809" i="1"/>
  <c r="D929" i="1"/>
  <c r="H929" i="1"/>
  <c r="G811" i="1"/>
  <c r="D930" i="1"/>
  <c r="G590" i="1"/>
  <c r="J590" i="1"/>
  <c r="F490" i="1"/>
  <c r="G490" i="1"/>
  <c r="I490" i="1"/>
  <c r="F495" i="1"/>
  <c r="G495" i="1"/>
  <c r="I495" i="1"/>
  <c r="F500" i="1"/>
  <c r="G500" i="1"/>
  <c r="I500" i="1"/>
  <c r="F505" i="1"/>
  <c r="G505" i="1"/>
  <c r="I505" i="1"/>
  <c r="F510" i="1"/>
  <c r="G510" i="1"/>
  <c r="I510" i="1"/>
  <c r="F515" i="1"/>
  <c r="G515" i="1"/>
  <c r="I515" i="1"/>
  <c r="F550" i="1"/>
  <c r="G550" i="1"/>
  <c r="I550" i="1"/>
  <c r="F555" i="1"/>
  <c r="G555" i="1"/>
  <c r="I555" i="1"/>
  <c r="F560" i="1"/>
  <c r="G560" i="1"/>
  <c r="I560" i="1"/>
  <c r="F565" i="1"/>
  <c r="G565" i="1"/>
  <c r="I565" i="1"/>
  <c r="F570" i="1"/>
  <c r="G570" i="1"/>
  <c r="I570" i="1"/>
  <c r="F575" i="1"/>
  <c r="G575" i="1"/>
  <c r="I575" i="1"/>
  <c r="I582" i="1"/>
  <c r="L590" i="1"/>
  <c r="E930" i="1"/>
  <c r="H930" i="1"/>
  <c r="G812" i="1"/>
  <c r="D931" i="1"/>
  <c r="L591" i="1"/>
  <c r="E931" i="1"/>
  <c r="H931" i="1"/>
  <c r="G813" i="1"/>
  <c r="D932" i="1"/>
  <c r="L592" i="1"/>
  <c r="E932" i="1"/>
  <c r="H932" i="1"/>
  <c r="G814" i="1"/>
  <c r="D933" i="1"/>
  <c r="L593" i="1"/>
  <c r="E933" i="1"/>
  <c r="H933" i="1"/>
  <c r="H935" i="1"/>
  <c r="D1100" i="1"/>
  <c r="D1106" i="1"/>
  <c r="E1176" i="1"/>
  <c r="D817" i="1"/>
  <c r="D1151" i="1"/>
  <c r="E1151" i="1"/>
  <c r="D1152" i="1"/>
  <c r="E1152" i="1"/>
  <c r="D1153" i="1"/>
  <c r="E1153" i="1"/>
  <c r="E1181" i="1"/>
  <c r="E1182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5" i="1"/>
  <c r="E1183" i="1"/>
  <c r="C973" i="1"/>
  <c r="I973" i="1"/>
  <c r="M973" i="1"/>
  <c r="J973" i="1"/>
  <c r="N973" i="1"/>
  <c r="O973" i="1"/>
  <c r="C974" i="1"/>
  <c r="I974" i="1"/>
  <c r="M974" i="1"/>
  <c r="J974" i="1"/>
  <c r="N974" i="1"/>
  <c r="O974" i="1"/>
  <c r="C975" i="1"/>
  <c r="I975" i="1"/>
  <c r="M975" i="1"/>
  <c r="J975" i="1"/>
  <c r="N975" i="1"/>
  <c r="O975" i="1"/>
  <c r="C976" i="1"/>
  <c r="I976" i="1"/>
  <c r="M976" i="1"/>
  <c r="J976" i="1"/>
  <c r="N976" i="1"/>
  <c r="O976" i="1"/>
  <c r="C977" i="1"/>
  <c r="I977" i="1"/>
  <c r="M977" i="1"/>
  <c r="J977" i="1"/>
  <c r="N977" i="1"/>
  <c r="O977" i="1"/>
  <c r="C978" i="1"/>
  <c r="I978" i="1"/>
  <c r="M978" i="1"/>
  <c r="J978" i="1"/>
  <c r="N978" i="1"/>
  <c r="O978" i="1"/>
  <c r="C979" i="1"/>
  <c r="I979" i="1"/>
  <c r="M979" i="1"/>
  <c r="J979" i="1"/>
  <c r="N979" i="1"/>
  <c r="O979" i="1"/>
  <c r="C919" i="1"/>
  <c r="G919" i="1"/>
  <c r="J919" i="1"/>
  <c r="C980" i="1"/>
  <c r="I980" i="1"/>
  <c r="M980" i="1"/>
  <c r="J980" i="1"/>
  <c r="N980" i="1"/>
  <c r="O980" i="1"/>
  <c r="C981" i="1"/>
  <c r="I981" i="1"/>
  <c r="M981" i="1"/>
  <c r="J981" i="1"/>
  <c r="N981" i="1"/>
  <c r="O981" i="1"/>
  <c r="C921" i="1"/>
  <c r="G921" i="1"/>
  <c r="J921" i="1"/>
  <c r="C982" i="1"/>
  <c r="I982" i="1"/>
  <c r="M982" i="1"/>
  <c r="J982" i="1"/>
  <c r="N982" i="1"/>
  <c r="O982" i="1"/>
  <c r="C922" i="1"/>
  <c r="G922" i="1"/>
  <c r="J922" i="1"/>
  <c r="C983" i="1"/>
  <c r="I983" i="1"/>
  <c r="M983" i="1"/>
  <c r="J983" i="1"/>
  <c r="N983" i="1"/>
  <c r="O983" i="1"/>
  <c r="C923" i="1"/>
  <c r="G923" i="1"/>
  <c r="J923" i="1"/>
  <c r="C984" i="1"/>
  <c r="I984" i="1"/>
  <c r="M984" i="1"/>
  <c r="J984" i="1"/>
  <c r="N984" i="1"/>
  <c r="O984" i="1"/>
  <c r="C924" i="1"/>
  <c r="G924" i="1"/>
  <c r="J924" i="1"/>
  <c r="C985" i="1"/>
  <c r="I985" i="1"/>
  <c r="M985" i="1"/>
  <c r="J985" i="1"/>
  <c r="N985" i="1"/>
  <c r="O985" i="1"/>
  <c r="C925" i="1"/>
  <c r="G925" i="1"/>
  <c r="J925" i="1"/>
  <c r="C986" i="1"/>
  <c r="I986" i="1"/>
  <c r="M986" i="1"/>
  <c r="J986" i="1"/>
  <c r="N986" i="1"/>
  <c r="O986" i="1"/>
  <c r="C987" i="1"/>
  <c r="I987" i="1"/>
  <c r="M987" i="1"/>
  <c r="J987" i="1"/>
  <c r="N987" i="1"/>
  <c r="O987" i="1"/>
  <c r="C988" i="1"/>
  <c r="I988" i="1"/>
  <c r="M988" i="1"/>
  <c r="J988" i="1"/>
  <c r="N988" i="1"/>
  <c r="O988" i="1"/>
  <c r="C989" i="1"/>
  <c r="I989" i="1"/>
  <c r="M989" i="1"/>
  <c r="J989" i="1"/>
  <c r="N989" i="1"/>
  <c r="O989" i="1"/>
  <c r="C990" i="1"/>
  <c r="I990" i="1"/>
  <c r="M990" i="1"/>
  <c r="J990" i="1"/>
  <c r="N990" i="1"/>
  <c r="O990" i="1"/>
  <c r="C930" i="1"/>
  <c r="G930" i="1"/>
  <c r="J930" i="1"/>
  <c r="C991" i="1"/>
  <c r="I991" i="1"/>
  <c r="M991" i="1"/>
  <c r="J991" i="1"/>
  <c r="N991" i="1"/>
  <c r="O991" i="1"/>
  <c r="C992" i="1"/>
  <c r="I992" i="1"/>
  <c r="M992" i="1"/>
  <c r="J992" i="1"/>
  <c r="N992" i="1"/>
  <c r="O992" i="1"/>
  <c r="C993" i="1"/>
  <c r="I993" i="1"/>
  <c r="M993" i="1"/>
  <c r="J993" i="1"/>
  <c r="N993" i="1"/>
  <c r="O993" i="1"/>
  <c r="C994" i="1"/>
  <c r="I994" i="1"/>
  <c r="M994" i="1"/>
  <c r="J994" i="1"/>
  <c r="N994" i="1"/>
  <c r="O994" i="1"/>
  <c r="O996" i="1"/>
  <c r="E1184" i="1"/>
  <c r="D1056" i="1"/>
  <c r="E1185" i="1"/>
  <c r="E1186" i="1"/>
  <c r="E1187" i="1"/>
  <c r="E1188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E1167" i="1"/>
  <c r="E1169" i="1"/>
  <c r="E1170" i="1"/>
  <c r="E1171" i="1"/>
  <c r="E1172" i="1"/>
  <c r="E1174" i="1"/>
  <c r="E1178" i="1"/>
  <c r="C2298" i="1"/>
  <c r="G2298" i="1"/>
  <c r="G2299" i="1"/>
  <c r="G2310" i="1"/>
  <c r="G2313" i="1"/>
  <c r="D1808" i="1"/>
  <c r="D1832" i="1"/>
  <c r="D2433" i="1"/>
  <c r="H2302" i="1"/>
  <c r="D1211" i="1"/>
  <c r="H2303" i="1"/>
  <c r="H2304" i="1"/>
  <c r="H1453" i="1"/>
  <c r="K1453" i="1"/>
  <c r="M1453" i="1"/>
  <c r="O1453" i="1"/>
  <c r="H1477" i="1"/>
  <c r="K1477" i="1"/>
  <c r="M1477" i="1"/>
  <c r="O1477" i="1"/>
  <c r="H2305" i="1"/>
  <c r="H1511" i="1"/>
  <c r="N1511" i="1"/>
  <c r="O1511" i="1"/>
  <c r="H2306" i="1"/>
  <c r="C1573" i="1"/>
  <c r="D1573" i="1"/>
  <c r="E1573" i="1"/>
  <c r="G1573" i="1"/>
  <c r="I1573" i="1"/>
  <c r="K1573" i="1"/>
  <c r="M1573" i="1"/>
  <c r="O1573" i="1"/>
  <c r="H2307" i="1"/>
  <c r="C1630" i="1"/>
  <c r="H2308" i="1"/>
  <c r="H2309" i="1"/>
  <c r="H852" i="1"/>
  <c r="H2289" i="1"/>
  <c r="I912" i="1"/>
  <c r="H2290" i="1"/>
  <c r="E1032" i="1"/>
  <c r="G1032" i="1"/>
  <c r="H1032" i="1"/>
  <c r="K1032" i="1"/>
  <c r="M1032" i="1"/>
  <c r="H2292" i="1"/>
  <c r="H2293" i="1"/>
  <c r="H2297" i="1"/>
  <c r="H2298" i="1"/>
  <c r="H2299" i="1"/>
  <c r="H2310" i="1"/>
  <c r="D1811" i="1"/>
  <c r="H2313" i="1"/>
  <c r="H2314" i="1"/>
  <c r="F1808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I375" i="1"/>
  <c r="I376" i="1"/>
  <c r="I377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N369" i="1"/>
  <c r="N370" i="1"/>
  <c r="N371" i="1"/>
  <c r="N372" i="1"/>
  <c r="N373" i="1"/>
  <c r="N374" i="1"/>
  <c r="N375" i="1"/>
  <c r="N376" i="1"/>
  <c r="N378" i="1"/>
  <c r="N379" i="1"/>
  <c r="N380" i="1"/>
  <c r="N381" i="1"/>
  <c r="N383" i="1"/>
  <c r="N384" i="1"/>
  <c r="N404" i="1"/>
  <c r="E391" i="1"/>
  <c r="E1832" i="1"/>
  <c r="F1832" i="1"/>
  <c r="D2434" i="1"/>
  <c r="D2435" i="1"/>
  <c r="J2302" i="1"/>
  <c r="D1213" i="1"/>
  <c r="J2303" i="1"/>
  <c r="J2304" i="1"/>
  <c r="C1575" i="1"/>
  <c r="D1575" i="1"/>
  <c r="E1575" i="1"/>
  <c r="G1575" i="1"/>
  <c r="I1575" i="1"/>
  <c r="K1575" i="1"/>
  <c r="M1575" i="1"/>
  <c r="O1575" i="1"/>
  <c r="J2307" i="1"/>
  <c r="C1632" i="1"/>
  <c r="J2308" i="1"/>
  <c r="J2309" i="1"/>
  <c r="H854" i="1"/>
  <c r="J2289" i="1"/>
  <c r="I914" i="1"/>
  <c r="J2290" i="1"/>
  <c r="E1034" i="1"/>
  <c r="G1034" i="1"/>
  <c r="H1034" i="1"/>
  <c r="K1034" i="1"/>
  <c r="M1034" i="1"/>
  <c r="J2292" i="1"/>
  <c r="J2293" i="1"/>
  <c r="J2297" i="1"/>
  <c r="J2298" i="1"/>
  <c r="J2299" i="1"/>
  <c r="J2310" i="1"/>
  <c r="D1813" i="1"/>
  <c r="J2313" i="1"/>
  <c r="E372" i="1"/>
  <c r="E1813" i="1"/>
  <c r="F1813" i="1"/>
  <c r="J2314" i="1"/>
  <c r="I2302" i="1"/>
  <c r="D1212" i="1"/>
  <c r="I2303" i="1"/>
  <c r="I2304" i="1"/>
  <c r="C1574" i="1"/>
  <c r="D1574" i="1"/>
  <c r="E1574" i="1"/>
  <c r="G1574" i="1"/>
  <c r="I1574" i="1"/>
  <c r="K1574" i="1"/>
  <c r="M1574" i="1"/>
  <c r="O1574" i="1"/>
  <c r="I2307" i="1"/>
  <c r="C1631" i="1"/>
  <c r="I2308" i="1"/>
  <c r="I2309" i="1"/>
  <c r="H853" i="1"/>
  <c r="I2289" i="1"/>
  <c r="I913" i="1"/>
  <c r="I2290" i="1"/>
  <c r="E1033" i="1"/>
  <c r="G1033" i="1"/>
  <c r="H1033" i="1"/>
  <c r="K1033" i="1"/>
  <c r="M1033" i="1"/>
  <c r="I2292" i="1"/>
  <c r="I2293" i="1"/>
  <c r="I2297" i="1"/>
  <c r="I2298" i="1"/>
  <c r="I2299" i="1"/>
  <c r="I2310" i="1"/>
  <c r="D1812" i="1"/>
  <c r="I2313" i="1"/>
  <c r="E371" i="1"/>
  <c r="E1812" i="1"/>
  <c r="F1812" i="1"/>
  <c r="I2314" i="1"/>
  <c r="I2315" i="1"/>
  <c r="H1808" i="1"/>
  <c r="H1763" i="1"/>
  <c r="J1763" i="1"/>
  <c r="H1764" i="1"/>
  <c r="J1764" i="1"/>
  <c r="H1765" i="1"/>
  <c r="J1765" i="1"/>
  <c r="H1766" i="1"/>
  <c r="J1766" i="1"/>
  <c r="H1767" i="1"/>
  <c r="J1767" i="1"/>
  <c r="H1768" i="1"/>
  <c r="J1768" i="1"/>
  <c r="H1769" i="1"/>
  <c r="J1769" i="1"/>
  <c r="H1770" i="1"/>
  <c r="J1770" i="1"/>
  <c r="H1771" i="1"/>
  <c r="J1771" i="1"/>
  <c r="H1772" i="1"/>
  <c r="J1772" i="1"/>
  <c r="H1773" i="1"/>
  <c r="J1773" i="1"/>
  <c r="H1774" i="1"/>
  <c r="J1774" i="1"/>
  <c r="H1775" i="1"/>
  <c r="J1775" i="1"/>
  <c r="H1776" i="1"/>
  <c r="J1776" i="1"/>
  <c r="H1777" i="1"/>
  <c r="J1777" i="1"/>
  <c r="H1778" i="1"/>
  <c r="J1778" i="1"/>
  <c r="H1779" i="1"/>
  <c r="J1779" i="1"/>
  <c r="H1780" i="1"/>
  <c r="J1780" i="1"/>
  <c r="H1781" i="1"/>
  <c r="J1781" i="1"/>
  <c r="H1782" i="1"/>
  <c r="J1782" i="1"/>
  <c r="I815" i="1"/>
  <c r="H1783" i="1"/>
  <c r="J1783" i="1"/>
  <c r="J1785" i="1"/>
  <c r="K1763" i="1"/>
  <c r="G1813" i="1"/>
  <c r="H1813" i="1"/>
  <c r="J2315" i="1"/>
  <c r="J2316" i="1"/>
  <c r="J1808" i="1"/>
  <c r="J1832" i="1"/>
  <c r="D2436" i="1"/>
  <c r="K2302" i="1"/>
  <c r="D1214" i="1"/>
  <c r="K2303" i="1"/>
  <c r="K2304" i="1"/>
  <c r="C1576" i="1"/>
  <c r="D1576" i="1"/>
  <c r="E1576" i="1"/>
  <c r="G1576" i="1"/>
  <c r="I1576" i="1"/>
  <c r="K1576" i="1"/>
  <c r="M1576" i="1"/>
  <c r="O1576" i="1"/>
  <c r="K2307" i="1"/>
  <c r="C1633" i="1"/>
  <c r="K2308" i="1"/>
  <c r="K2309" i="1"/>
  <c r="H855" i="1"/>
  <c r="K2289" i="1"/>
  <c r="I915" i="1"/>
  <c r="K2290" i="1"/>
  <c r="E1035" i="1"/>
  <c r="G1035" i="1"/>
  <c r="H1035" i="1"/>
  <c r="K1035" i="1"/>
  <c r="M1035" i="1"/>
  <c r="K2292" i="1"/>
  <c r="K2293" i="1"/>
  <c r="K2297" i="1"/>
  <c r="K2298" i="1"/>
  <c r="K2299" i="1"/>
  <c r="K2310" i="1"/>
  <c r="D1814" i="1"/>
  <c r="K2313" i="1"/>
  <c r="E373" i="1"/>
  <c r="E1814" i="1"/>
  <c r="F1814" i="1"/>
  <c r="K2314" i="1"/>
  <c r="K1764" i="1"/>
  <c r="G1814" i="1"/>
  <c r="H1814" i="1"/>
  <c r="K2315" i="1"/>
  <c r="J1814" i="1"/>
  <c r="K2316" i="1"/>
  <c r="K2317" i="1"/>
  <c r="L1808" i="1"/>
  <c r="L1832" i="1"/>
  <c r="D2437" i="1"/>
  <c r="L2302" i="1"/>
  <c r="D1215" i="1"/>
  <c r="L2303" i="1"/>
  <c r="L2304" i="1"/>
  <c r="C1577" i="1"/>
  <c r="D1577" i="1"/>
  <c r="E1577" i="1"/>
  <c r="G1577" i="1"/>
  <c r="I1577" i="1"/>
  <c r="K1577" i="1"/>
  <c r="M1577" i="1"/>
  <c r="O1577" i="1"/>
  <c r="L2307" i="1"/>
  <c r="C1634" i="1"/>
  <c r="L2308" i="1"/>
  <c r="L2309" i="1"/>
  <c r="H856" i="1"/>
  <c r="L2289" i="1"/>
  <c r="I916" i="1"/>
  <c r="L2290" i="1"/>
  <c r="E1036" i="1"/>
  <c r="G1036" i="1"/>
  <c r="H1036" i="1"/>
  <c r="K1036" i="1"/>
  <c r="M1036" i="1"/>
  <c r="L2292" i="1"/>
  <c r="L2293" i="1"/>
  <c r="L2297" i="1"/>
  <c r="L2298" i="1"/>
  <c r="L2299" i="1"/>
  <c r="L2310" i="1"/>
  <c r="D1815" i="1"/>
  <c r="L2313" i="1"/>
  <c r="E374" i="1"/>
  <c r="E1815" i="1"/>
  <c r="F1815" i="1"/>
  <c r="L2314" i="1"/>
  <c r="K1765" i="1"/>
  <c r="G1815" i="1"/>
  <c r="H1815" i="1"/>
  <c r="L2315" i="1"/>
  <c r="J1815" i="1"/>
  <c r="L2316" i="1"/>
  <c r="L1815" i="1"/>
  <c r="L2317" i="1"/>
  <c r="L2318" i="1"/>
  <c r="N1808" i="1"/>
  <c r="N1832" i="1"/>
  <c r="D2438" i="1"/>
  <c r="M2302" i="1"/>
  <c r="D1216" i="1"/>
  <c r="M2303" i="1"/>
  <c r="M2304" i="1"/>
  <c r="C1578" i="1"/>
  <c r="D1578" i="1"/>
  <c r="E1578" i="1"/>
  <c r="G1578" i="1"/>
  <c r="I1578" i="1"/>
  <c r="K1578" i="1"/>
  <c r="M1578" i="1"/>
  <c r="O1578" i="1"/>
  <c r="M2307" i="1"/>
  <c r="C1635" i="1"/>
  <c r="M2308" i="1"/>
  <c r="M2309" i="1"/>
  <c r="H857" i="1"/>
  <c r="M2289" i="1"/>
  <c r="I917" i="1"/>
  <c r="M2290" i="1"/>
  <c r="E1037" i="1"/>
  <c r="G1037" i="1"/>
  <c r="H1037" i="1"/>
  <c r="K1037" i="1"/>
  <c r="M1037" i="1"/>
  <c r="M2292" i="1"/>
  <c r="M2293" i="1"/>
  <c r="M2297" i="1"/>
  <c r="M2298" i="1"/>
  <c r="M2299" i="1"/>
  <c r="M2310" i="1"/>
  <c r="D1816" i="1"/>
  <c r="M2313" i="1"/>
  <c r="E375" i="1"/>
  <c r="E1816" i="1"/>
  <c r="F1816" i="1"/>
  <c r="M2314" i="1"/>
  <c r="K1766" i="1"/>
  <c r="G1816" i="1"/>
  <c r="H1816" i="1"/>
  <c r="M2315" i="1"/>
  <c r="J1816" i="1"/>
  <c r="M2316" i="1"/>
  <c r="L1816" i="1"/>
  <c r="M2317" i="1"/>
  <c r="N1816" i="1"/>
  <c r="M2318" i="1"/>
  <c r="M2319" i="1"/>
  <c r="D1928" i="1"/>
  <c r="D1952" i="1"/>
  <c r="D2439" i="1"/>
  <c r="N2302" i="1"/>
  <c r="D1217" i="1"/>
  <c r="N2303" i="1"/>
  <c r="N2304" i="1"/>
  <c r="C1579" i="1"/>
  <c r="D1579" i="1"/>
  <c r="E1579" i="1"/>
  <c r="G1579" i="1"/>
  <c r="I1579" i="1"/>
  <c r="K1579" i="1"/>
  <c r="M1579" i="1"/>
  <c r="O1579" i="1"/>
  <c r="N2307" i="1"/>
  <c r="C1636" i="1"/>
  <c r="N2308" i="1"/>
  <c r="N2309" i="1"/>
  <c r="H858" i="1"/>
  <c r="N2289" i="1"/>
  <c r="I918" i="1"/>
  <c r="N2290" i="1"/>
  <c r="E1038" i="1"/>
  <c r="G1038" i="1"/>
  <c r="H1038" i="1"/>
  <c r="K1038" i="1"/>
  <c r="M1038" i="1"/>
  <c r="N2292" i="1"/>
  <c r="N2293" i="1"/>
  <c r="N2297" i="1"/>
  <c r="N2298" i="1"/>
  <c r="N2299" i="1"/>
  <c r="N2310" i="1"/>
  <c r="D1817" i="1"/>
  <c r="N2313" i="1"/>
  <c r="E376" i="1"/>
  <c r="E1817" i="1"/>
  <c r="F1817" i="1"/>
  <c r="N2314" i="1"/>
  <c r="K1767" i="1"/>
  <c r="G1817" i="1"/>
  <c r="H1817" i="1"/>
  <c r="N2315" i="1"/>
  <c r="J1817" i="1"/>
  <c r="N2316" i="1"/>
  <c r="L1817" i="1"/>
  <c r="N2317" i="1"/>
  <c r="N1817" i="1"/>
  <c r="N2318" i="1"/>
  <c r="D1937" i="1"/>
  <c r="N2319" i="1"/>
  <c r="N2320" i="1"/>
  <c r="F1928" i="1"/>
  <c r="F1952" i="1"/>
  <c r="D2440" i="1"/>
  <c r="D2441" i="1"/>
  <c r="D2362" i="1"/>
  <c r="D1219" i="1"/>
  <c r="D2363" i="1"/>
  <c r="D2364" i="1"/>
  <c r="C1581" i="1"/>
  <c r="D1581" i="1"/>
  <c r="E1581" i="1"/>
  <c r="G1581" i="1"/>
  <c r="I1581" i="1"/>
  <c r="K1581" i="1"/>
  <c r="M1581" i="1"/>
  <c r="O1581" i="1"/>
  <c r="D2367" i="1"/>
  <c r="C1638" i="1"/>
  <c r="D2368" i="1"/>
  <c r="D2369" i="1"/>
  <c r="H860" i="1"/>
  <c r="D2349" i="1"/>
  <c r="I920" i="1"/>
  <c r="D2350" i="1"/>
  <c r="E1040" i="1"/>
  <c r="G1040" i="1"/>
  <c r="H1040" i="1"/>
  <c r="K1040" i="1"/>
  <c r="M1040" i="1"/>
  <c r="D2352" i="1"/>
  <c r="D2353" i="1"/>
  <c r="D2357" i="1"/>
  <c r="D2358" i="1"/>
  <c r="D2359" i="1"/>
  <c r="D2370" i="1"/>
  <c r="D1819" i="1"/>
  <c r="D2373" i="1"/>
  <c r="E378" i="1"/>
  <c r="E1819" i="1"/>
  <c r="F1819" i="1"/>
  <c r="D2374" i="1"/>
  <c r="K1769" i="1"/>
  <c r="G1819" i="1"/>
  <c r="H1819" i="1"/>
  <c r="D2375" i="1"/>
  <c r="J1819" i="1"/>
  <c r="D2376" i="1"/>
  <c r="L1819" i="1"/>
  <c r="D2377" i="1"/>
  <c r="N1819" i="1"/>
  <c r="D2378" i="1"/>
  <c r="D1939" i="1"/>
  <c r="D2379" i="1"/>
  <c r="F1939" i="1"/>
  <c r="D2380" i="1"/>
  <c r="O2302" i="1"/>
  <c r="D1218" i="1"/>
  <c r="O2303" i="1"/>
  <c r="O2304" i="1"/>
  <c r="C1580" i="1"/>
  <c r="D1580" i="1"/>
  <c r="E1580" i="1"/>
  <c r="G1580" i="1"/>
  <c r="I1580" i="1"/>
  <c r="K1580" i="1"/>
  <c r="M1580" i="1"/>
  <c r="O1580" i="1"/>
  <c r="O2307" i="1"/>
  <c r="C1637" i="1"/>
  <c r="O2308" i="1"/>
  <c r="O2309" i="1"/>
  <c r="H859" i="1"/>
  <c r="O2289" i="1"/>
  <c r="I919" i="1"/>
  <c r="O2290" i="1"/>
  <c r="E1039" i="1"/>
  <c r="G1039" i="1"/>
  <c r="H1039" i="1"/>
  <c r="K1039" i="1"/>
  <c r="M1039" i="1"/>
  <c r="O2292" i="1"/>
  <c r="O2293" i="1"/>
  <c r="O2297" i="1"/>
  <c r="O2298" i="1"/>
  <c r="O2299" i="1"/>
  <c r="O2310" i="1"/>
  <c r="D1818" i="1"/>
  <c r="O2313" i="1"/>
  <c r="E377" i="1"/>
  <c r="E1818" i="1"/>
  <c r="F1818" i="1"/>
  <c r="O2314" i="1"/>
  <c r="K1768" i="1"/>
  <c r="G1818" i="1"/>
  <c r="H1818" i="1"/>
  <c r="O2315" i="1"/>
  <c r="J1818" i="1"/>
  <c r="O2316" i="1"/>
  <c r="L1818" i="1"/>
  <c r="O2317" i="1"/>
  <c r="N1818" i="1"/>
  <c r="O2318" i="1"/>
  <c r="D1938" i="1"/>
  <c r="O2319" i="1"/>
  <c r="F1938" i="1"/>
  <c r="O2320" i="1"/>
  <c r="O2321" i="1"/>
  <c r="H1928" i="1"/>
  <c r="C1750" i="1"/>
  <c r="C1751" i="1"/>
  <c r="C1752" i="1"/>
  <c r="C1753" i="1"/>
  <c r="C1754" i="1"/>
  <c r="C1755" i="1"/>
  <c r="C1756" i="1"/>
  <c r="C1757" i="1"/>
  <c r="C1758" i="1"/>
  <c r="C1759" i="1"/>
  <c r="C1763" i="1"/>
  <c r="C1764" i="1"/>
  <c r="C1765" i="1"/>
  <c r="C1766" i="1"/>
  <c r="C1767" i="1"/>
  <c r="C1769" i="1"/>
  <c r="D1750" i="1"/>
  <c r="G1939" i="1"/>
  <c r="H1939" i="1"/>
  <c r="D2381" i="1"/>
  <c r="D2382" i="1"/>
  <c r="J1928" i="1"/>
  <c r="J1952" i="1"/>
  <c r="D2442" i="1"/>
  <c r="E2362" i="1"/>
  <c r="D1220" i="1"/>
  <c r="E2363" i="1"/>
  <c r="E2364" i="1"/>
  <c r="C1582" i="1"/>
  <c r="D1582" i="1"/>
  <c r="E1582" i="1"/>
  <c r="G1582" i="1"/>
  <c r="I1582" i="1"/>
  <c r="K1582" i="1"/>
  <c r="M1582" i="1"/>
  <c r="O1582" i="1"/>
  <c r="E2367" i="1"/>
  <c r="C1639" i="1"/>
  <c r="E2368" i="1"/>
  <c r="E2369" i="1"/>
  <c r="H861" i="1"/>
  <c r="E2349" i="1"/>
  <c r="I921" i="1"/>
  <c r="E2350" i="1"/>
  <c r="E1041" i="1"/>
  <c r="G1041" i="1"/>
  <c r="H1041" i="1"/>
  <c r="K1041" i="1"/>
  <c r="M1041" i="1"/>
  <c r="E2352" i="1"/>
  <c r="E2353" i="1"/>
  <c r="E2357" i="1"/>
  <c r="E2358" i="1"/>
  <c r="E2359" i="1"/>
  <c r="E2370" i="1"/>
  <c r="D1820" i="1"/>
  <c r="E2373" i="1"/>
  <c r="E379" i="1"/>
  <c r="E1820" i="1"/>
  <c r="F1820" i="1"/>
  <c r="E2374" i="1"/>
  <c r="K1770" i="1"/>
  <c r="G1820" i="1"/>
  <c r="H1820" i="1"/>
  <c r="E2375" i="1"/>
  <c r="J1820" i="1"/>
  <c r="E2376" i="1"/>
  <c r="L1820" i="1"/>
  <c r="E2377" i="1"/>
  <c r="N1820" i="1"/>
  <c r="E2378" i="1"/>
  <c r="D1940" i="1"/>
  <c r="E2379" i="1"/>
  <c r="F1940" i="1"/>
  <c r="E2380" i="1"/>
  <c r="D1751" i="1"/>
  <c r="G1940" i="1"/>
  <c r="H1940" i="1"/>
  <c r="E2381" i="1"/>
  <c r="J1940" i="1"/>
  <c r="E2382" i="1"/>
  <c r="E2383" i="1"/>
  <c r="L1928" i="1"/>
  <c r="L1952" i="1"/>
  <c r="D2443" i="1"/>
  <c r="F2362" i="1"/>
  <c r="D1221" i="1"/>
  <c r="F2363" i="1"/>
  <c r="F2364" i="1"/>
  <c r="C1583" i="1"/>
  <c r="D1583" i="1"/>
  <c r="E1583" i="1"/>
  <c r="G1583" i="1"/>
  <c r="I1583" i="1"/>
  <c r="K1583" i="1"/>
  <c r="M1583" i="1"/>
  <c r="O1583" i="1"/>
  <c r="F2367" i="1"/>
  <c r="C1640" i="1"/>
  <c r="F2368" i="1"/>
  <c r="F2369" i="1"/>
  <c r="H862" i="1"/>
  <c r="F2349" i="1"/>
  <c r="I922" i="1"/>
  <c r="F2350" i="1"/>
  <c r="E1042" i="1"/>
  <c r="G1042" i="1"/>
  <c r="H1042" i="1"/>
  <c r="K1042" i="1"/>
  <c r="M1042" i="1"/>
  <c r="F2352" i="1"/>
  <c r="F2353" i="1"/>
  <c r="F2357" i="1"/>
  <c r="F2358" i="1"/>
  <c r="F2359" i="1"/>
  <c r="F2370" i="1"/>
  <c r="D1821" i="1"/>
  <c r="F2373" i="1"/>
  <c r="E380" i="1"/>
  <c r="E1821" i="1"/>
  <c r="F1821" i="1"/>
  <c r="F2374" i="1"/>
  <c r="K1771" i="1"/>
  <c r="G1821" i="1"/>
  <c r="H1821" i="1"/>
  <c r="F2375" i="1"/>
  <c r="J1821" i="1"/>
  <c r="F2376" i="1"/>
  <c r="L1821" i="1"/>
  <c r="F2377" i="1"/>
  <c r="N1821" i="1"/>
  <c r="F2378" i="1"/>
  <c r="D1941" i="1"/>
  <c r="F2379" i="1"/>
  <c r="F1941" i="1"/>
  <c r="F2380" i="1"/>
  <c r="D1752" i="1"/>
  <c r="G1941" i="1"/>
  <c r="H1941" i="1"/>
  <c r="F2381" i="1"/>
  <c r="J1941" i="1"/>
  <c r="F2382" i="1"/>
  <c r="L1941" i="1"/>
  <c r="F2383" i="1"/>
  <c r="F2384" i="1"/>
  <c r="N1928" i="1"/>
  <c r="N1952" i="1"/>
  <c r="D2444" i="1"/>
  <c r="G2362" i="1"/>
  <c r="D1222" i="1"/>
  <c r="G2363" i="1"/>
  <c r="G2364" i="1"/>
  <c r="C1584" i="1"/>
  <c r="D1584" i="1"/>
  <c r="E1584" i="1"/>
  <c r="G1584" i="1"/>
  <c r="I1584" i="1"/>
  <c r="K1584" i="1"/>
  <c r="M1584" i="1"/>
  <c r="O1584" i="1"/>
  <c r="G2367" i="1"/>
  <c r="C1641" i="1"/>
  <c r="G2368" i="1"/>
  <c r="G2369" i="1"/>
  <c r="H863" i="1"/>
  <c r="G2349" i="1"/>
  <c r="I923" i="1"/>
  <c r="G2350" i="1"/>
  <c r="E1043" i="1"/>
  <c r="G1043" i="1"/>
  <c r="H1043" i="1"/>
  <c r="K1043" i="1"/>
  <c r="M1043" i="1"/>
  <c r="G2352" i="1"/>
  <c r="G2353" i="1"/>
  <c r="G2357" i="1"/>
  <c r="G2358" i="1"/>
  <c r="G2359" i="1"/>
  <c r="G2370" i="1"/>
  <c r="D1822" i="1"/>
  <c r="G2373" i="1"/>
  <c r="E381" i="1"/>
  <c r="E1822" i="1"/>
  <c r="F1822" i="1"/>
  <c r="G2374" i="1"/>
  <c r="K1772" i="1"/>
  <c r="G1822" i="1"/>
  <c r="H1822" i="1"/>
  <c r="G2375" i="1"/>
  <c r="J1822" i="1"/>
  <c r="G2376" i="1"/>
  <c r="L1822" i="1"/>
  <c r="G2377" i="1"/>
  <c r="N1822" i="1"/>
  <c r="G2378" i="1"/>
  <c r="D1942" i="1"/>
  <c r="G2379" i="1"/>
  <c r="F1942" i="1"/>
  <c r="G2380" i="1"/>
  <c r="D1753" i="1"/>
  <c r="G1942" i="1"/>
  <c r="H1942" i="1"/>
  <c r="G2381" i="1"/>
  <c r="J1942" i="1"/>
  <c r="G2382" i="1"/>
  <c r="L1942" i="1"/>
  <c r="G2383" i="1"/>
  <c r="N1942" i="1"/>
  <c r="G2384" i="1"/>
  <c r="G2385" i="1"/>
  <c r="D2048" i="1"/>
  <c r="D2072" i="1"/>
  <c r="D2445" i="1"/>
  <c r="H2362" i="1"/>
  <c r="D1223" i="1"/>
  <c r="H2363" i="1"/>
  <c r="H2364" i="1"/>
  <c r="C1585" i="1"/>
  <c r="D1585" i="1"/>
  <c r="E1585" i="1"/>
  <c r="G1585" i="1"/>
  <c r="I1585" i="1"/>
  <c r="K1585" i="1"/>
  <c r="M1585" i="1"/>
  <c r="O1585" i="1"/>
  <c r="H2367" i="1"/>
  <c r="C1642" i="1"/>
  <c r="H2368" i="1"/>
  <c r="H2369" i="1"/>
  <c r="H864" i="1"/>
  <c r="H2349" i="1"/>
  <c r="I924" i="1"/>
  <c r="H2350" i="1"/>
  <c r="E1044" i="1"/>
  <c r="G1044" i="1"/>
  <c r="H1044" i="1"/>
  <c r="K1044" i="1"/>
  <c r="M1044" i="1"/>
  <c r="H2352" i="1"/>
  <c r="H2353" i="1"/>
  <c r="H2357" i="1"/>
  <c r="H2358" i="1"/>
  <c r="H2359" i="1"/>
  <c r="H2370" i="1"/>
  <c r="D1823" i="1"/>
  <c r="H2373" i="1"/>
  <c r="E382" i="1"/>
  <c r="E1823" i="1"/>
  <c r="F1823" i="1"/>
  <c r="H2374" i="1"/>
  <c r="K1773" i="1"/>
  <c r="G1823" i="1"/>
  <c r="H1823" i="1"/>
  <c r="H2375" i="1"/>
  <c r="J1823" i="1"/>
  <c r="H2376" i="1"/>
  <c r="L1823" i="1"/>
  <c r="H2377" i="1"/>
  <c r="N1823" i="1"/>
  <c r="H2378" i="1"/>
  <c r="D1943" i="1"/>
  <c r="H2379" i="1"/>
  <c r="F1943" i="1"/>
  <c r="H2380" i="1"/>
  <c r="D1754" i="1"/>
  <c r="G1943" i="1"/>
  <c r="H1943" i="1"/>
  <c r="H2381" i="1"/>
  <c r="J1943" i="1"/>
  <c r="H2382" i="1"/>
  <c r="L1943" i="1"/>
  <c r="H2383" i="1"/>
  <c r="N1943" i="1"/>
  <c r="H2384" i="1"/>
  <c r="D2063" i="1"/>
  <c r="H2385" i="1"/>
  <c r="H2386" i="1"/>
  <c r="F2048" i="1"/>
  <c r="F2072" i="1"/>
  <c r="D2446" i="1"/>
  <c r="D2447" i="1"/>
  <c r="J2362" i="1"/>
  <c r="D1225" i="1"/>
  <c r="J2363" i="1"/>
  <c r="J2364" i="1"/>
  <c r="C1587" i="1"/>
  <c r="D1587" i="1"/>
  <c r="E1587" i="1"/>
  <c r="G1587" i="1"/>
  <c r="I1587" i="1"/>
  <c r="K1587" i="1"/>
  <c r="M1587" i="1"/>
  <c r="O1587" i="1"/>
  <c r="J2367" i="1"/>
  <c r="C1644" i="1"/>
  <c r="J2368" i="1"/>
  <c r="J2369" i="1"/>
  <c r="H866" i="1"/>
  <c r="J2349" i="1"/>
  <c r="I926" i="1"/>
  <c r="J2350" i="1"/>
  <c r="E1046" i="1"/>
  <c r="G1046" i="1"/>
  <c r="H1046" i="1"/>
  <c r="K1046" i="1"/>
  <c r="M1046" i="1"/>
  <c r="J2352" i="1"/>
  <c r="J2353" i="1"/>
  <c r="J2357" i="1"/>
  <c r="J2358" i="1"/>
  <c r="J2359" i="1"/>
  <c r="J2370" i="1"/>
  <c r="D1825" i="1"/>
  <c r="J2373" i="1"/>
  <c r="E384" i="1"/>
  <c r="E1825" i="1"/>
  <c r="F1825" i="1"/>
  <c r="J2374" i="1"/>
  <c r="K1775" i="1"/>
  <c r="G1825" i="1"/>
  <c r="H1825" i="1"/>
  <c r="J2375" i="1"/>
  <c r="J1825" i="1"/>
  <c r="J2376" i="1"/>
  <c r="L1825" i="1"/>
  <c r="J2377" i="1"/>
  <c r="N1825" i="1"/>
  <c r="J2378" i="1"/>
  <c r="D1945" i="1"/>
  <c r="J2379" i="1"/>
  <c r="F1945" i="1"/>
  <c r="J2380" i="1"/>
  <c r="D1756" i="1"/>
  <c r="G1945" i="1"/>
  <c r="H1945" i="1"/>
  <c r="J2381" i="1"/>
  <c r="J1945" i="1"/>
  <c r="J2382" i="1"/>
  <c r="L1945" i="1"/>
  <c r="J2383" i="1"/>
  <c r="N1945" i="1"/>
  <c r="J2384" i="1"/>
  <c r="D2065" i="1"/>
  <c r="J2385" i="1"/>
  <c r="F2065" i="1"/>
  <c r="J2386" i="1"/>
  <c r="J2387" i="1"/>
  <c r="J2388" i="1"/>
  <c r="J2048" i="1"/>
  <c r="J2072" i="1"/>
  <c r="D2448" i="1"/>
  <c r="K2362" i="1"/>
  <c r="D1226" i="1"/>
  <c r="K2363" i="1"/>
  <c r="K2364" i="1"/>
  <c r="C1588" i="1"/>
  <c r="D1588" i="1"/>
  <c r="E1588" i="1"/>
  <c r="G1588" i="1"/>
  <c r="I1588" i="1"/>
  <c r="K1588" i="1"/>
  <c r="M1588" i="1"/>
  <c r="O1588" i="1"/>
  <c r="K2367" i="1"/>
  <c r="C1645" i="1"/>
  <c r="K2368" i="1"/>
  <c r="K2369" i="1"/>
  <c r="H867" i="1"/>
  <c r="K2349" i="1"/>
  <c r="I927" i="1"/>
  <c r="K2350" i="1"/>
  <c r="E1047" i="1"/>
  <c r="G1047" i="1"/>
  <c r="H1047" i="1"/>
  <c r="K1047" i="1"/>
  <c r="M1047" i="1"/>
  <c r="K2352" i="1"/>
  <c r="K2353" i="1"/>
  <c r="K2357" i="1"/>
  <c r="K2358" i="1"/>
  <c r="K2359" i="1"/>
  <c r="K2370" i="1"/>
  <c r="D1826" i="1"/>
  <c r="K2373" i="1"/>
  <c r="E385" i="1"/>
  <c r="E1826" i="1"/>
  <c r="F1826" i="1"/>
  <c r="K2374" i="1"/>
  <c r="K1776" i="1"/>
  <c r="G1826" i="1"/>
  <c r="H1826" i="1"/>
  <c r="K2375" i="1"/>
  <c r="J1826" i="1"/>
  <c r="K2376" i="1"/>
  <c r="L1826" i="1"/>
  <c r="K2377" i="1"/>
  <c r="N1826" i="1"/>
  <c r="K2378" i="1"/>
  <c r="D1946" i="1"/>
  <c r="K2379" i="1"/>
  <c r="F1946" i="1"/>
  <c r="K2380" i="1"/>
  <c r="D1757" i="1"/>
  <c r="G1946" i="1"/>
  <c r="H1946" i="1"/>
  <c r="K2381" i="1"/>
  <c r="J1946" i="1"/>
  <c r="K2382" i="1"/>
  <c r="L1946" i="1"/>
  <c r="K2383" i="1"/>
  <c r="N1946" i="1"/>
  <c r="K2384" i="1"/>
  <c r="D2066" i="1"/>
  <c r="K2385" i="1"/>
  <c r="F2066" i="1"/>
  <c r="K2386" i="1"/>
  <c r="K2387" i="1"/>
  <c r="J2066" i="1"/>
  <c r="K2388" i="1"/>
  <c r="K2389" i="1"/>
  <c r="L2048" i="1"/>
  <c r="L2072" i="1"/>
  <c r="D2449" i="1"/>
  <c r="L2362" i="1"/>
  <c r="D1227" i="1"/>
  <c r="L2363" i="1"/>
  <c r="L2364" i="1"/>
  <c r="C1589" i="1"/>
  <c r="D1589" i="1"/>
  <c r="E1589" i="1"/>
  <c r="G1589" i="1"/>
  <c r="I1589" i="1"/>
  <c r="K1589" i="1"/>
  <c r="M1589" i="1"/>
  <c r="O1589" i="1"/>
  <c r="L2367" i="1"/>
  <c r="C1646" i="1"/>
  <c r="L2368" i="1"/>
  <c r="L2369" i="1"/>
  <c r="H868" i="1"/>
  <c r="L2349" i="1"/>
  <c r="I928" i="1"/>
  <c r="L2350" i="1"/>
  <c r="E1048" i="1"/>
  <c r="G1048" i="1"/>
  <c r="H1048" i="1"/>
  <c r="K1048" i="1"/>
  <c r="M1048" i="1"/>
  <c r="L2352" i="1"/>
  <c r="L2353" i="1"/>
  <c r="L2357" i="1"/>
  <c r="L2358" i="1"/>
  <c r="L2359" i="1"/>
  <c r="L2370" i="1"/>
  <c r="D1827" i="1"/>
  <c r="L2373" i="1"/>
  <c r="E386" i="1"/>
  <c r="E1827" i="1"/>
  <c r="F1827" i="1"/>
  <c r="L2374" i="1"/>
  <c r="K1777" i="1"/>
  <c r="G1827" i="1"/>
  <c r="H1827" i="1"/>
  <c r="L2375" i="1"/>
  <c r="J1827" i="1"/>
  <c r="L2376" i="1"/>
  <c r="L1827" i="1"/>
  <c r="L2377" i="1"/>
  <c r="N1827" i="1"/>
  <c r="L2378" i="1"/>
  <c r="D1947" i="1"/>
  <c r="L2379" i="1"/>
  <c r="F1947" i="1"/>
  <c r="L2380" i="1"/>
  <c r="D1758" i="1"/>
  <c r="G1947" i="1"/>
  <c r="H1947" i="1"/>
  <c r="L2381" i="1"/>
  <c r="J1947" i="1"/>
  <c r="L2382" i="1"/>
  <c r="L1947" i="1"/>
  <c r="L2383" i="1"/>
  <c r="N1947" i="1"/>
  <c r="L2384" i="1"/>
  <c r="D2067" i="1"/>
  <c r="L2385" i="1"/>
  <c r="F2067" i="1"/>
  <c r="L2386" i="1"/>
  <c r="L2387" i="1"/>
  <c r="J2067" i="1"/>
  <c r="L2388" i="1"/>
  <c r="L2067" i="1"/>
  <c r="L2389" i="1"/>
  <c r="L2390" i="1"/>
  <c r="N2048" i="1"/>
  <c r="N2072" i="1"/>
  <c r="D2450" i="1"/>
  <c r="M2362" i="1"/>
  <c r="D1228" i="1"/>
  <c r="M2363" i="1"/>
  <c r="M2364" i="1"/>
  <c r="C1590" i="1"/>
  <c r="D1590" i="1"/>
  <c r="E1590" i="1"/>
  <c r="G1590" i="1"/>
  <c r="I1590" i="1"/>
  <c r="K1590" i="1"/>
  <c r="M1590" i="1"/>
  <c r="O1590" i="1"/>
  <c r="M2367" i="1"/>
  <c r="C1647" i="1"/>
  <c r="M2368" i="1"/>
  <c r="M2369" i="1"/>
  <c r="H869" i="1"/>
  <c r="M2349" i="1"/>
  <c r="I929" i="1"/>
  <c r="M2350" i="1"/>
  <c r="E1049" i="1"/>
  <c r="G1049" i="1"/>
  <c r="H1049" i="1"/>
  <c r="K1049" i="1"/>
  <c r="M1049" i="1"/>
  <c r="M2352" i="1"/>
  <c r="M2353" i="1"/>
  <c r="M2357" i="1"/>
  <c r="M2358" i="1"/>
  <c r="M2359" i="1"/>
  <c r="M2370" i="1"/>
  <c r="D1828" i="1"/>
  <c r="M2373" i="1"/>
  <c r="E387" i="1"/>
  <c r="E1828" i="1"/>
  <c r="F1828" i="1"/>
  <c r="M2374" i="1"/>
  <c r="K1778" i="1"/>
  <c r="G1828" i="1"/>
  <c r="H1828" i="1"/>
  <c r="M2375" i="1"/>
  <c r="J1828" i="1"/>
  <c r="M2376" i="1"/>
  <c r="L1828" i="1"/>
  <c r="M2377" i="1"/>
  <c r="N1828" i="1"/>
  <c r="M2378" i="1"/>
  <c r="D1948" i="1"/>
  <c r="M2379" i="1"/>
  <c r="F1948" i="1"/>
  <c r="M2380" i="1"/>
  <c r="D1759" i="1"/>
  <c r="G1948" i="1"/>
  <c r="H1948" i="1"/>
  <c r="M2381" i="1"/>
  <c r="J1948" i="1"/>
  <c r="M2382" i="1"/>
  <c r="L1948" i="1"/>
  <c r="M2383" i="1"/>
  <c r="N1948" i="1"/>
  <c r="M2384" i="1"/>
  <c r="D2068" i="1"/>
  <c r="M2385" i="1"/>
  <c r="F2068" i="1"/>
  <c r="M2386" i="1"/>
  <c r="M2387" i="1"/>
  <c r="J2068" i="1"/>
  <c r="M2388" i="1"/>
  <c r="L2068" i="1"/>
  <c r="M2389" i="1"/>
  <c r="N2068" i="1"/>
  <c r="M2390" i="1"/>
  <c r="M2391" i="1"/>
  <c r="D2168" i="1"/>
  <c r="D2192" i="1"/>
  <c r="D2451" i="1"/>
  <c r="D2452" i="1"/>
  <c r="D2453" i="1"/>
  <c r="D2454" i="1"/>
  <c r="D2456" i="1"/>
  <c r="C2708" i="1"/>
  <c r="F2708" i="1"/>
  <c r="E2889" i="1"/>
  <c r="G2889" i="1"/>
  <c r="D2709" i="1"/>
  <c r="C2890" i="1"/>
  <c r="F2709" i="1"/>
  <c r="E2890" i="1"/>
  <c r="G2890" i="1"/>
  <c r="D2710" i="1"/>
  <c r="C2891" i="1"/>
  <c r="F2710" i="1"/>
  <c r="E2891" i="1"/>
  <c r="G2891" i="1"/>
  <c r="D2711" i="1"/>
  <c r="C2892" i="1"/>
  <c r="F2711" i="1"/>
  <c r="E2892" i="1"/>
  <c r="G2892" i="1"/>
  <c r="D2712" i="1"/>
  <c r="C2893" i="1"/>
  <c r="F2712" i="1"/>
  <c r="E2893" i="1"/>
  <c r="G2893" i="1"/>
  <c r="D2713" i="1"/>
  <c r="C2894" i="1"/>
  <c r="F2713" i="1"/>
  <c r="E2894" i="1"/>
  <c r="G2894" i="1"/>
  <c r="D2714" i="1"/>
  <c r="C2895" i="1"/>
  <c r="J2422" i="1"/>
  <c r="D1238" i="1"/>
  <c r="G1283" i="1"/>
  <c r="J2423" i="1"/>
  <c r="J2424" i="1"/>
  <c r="C1657" i="1"/>
  <c r="J2428" i="1"/>
  <c r="J2429" i="1"/>
  <c r="J2430" i="1"/>
  <c r="D1838" i="1"/>
  <c r="J2433" i="1"/>
  <c r="E397" i="1"/>
  <c r="E1838" i="1"/>
  <c r="F1838" i="1"/>
  <c r="J2434" i="1"/>
  <c r="J2435" i="1"/>
  <c r="J1838" i="1"/>
  <c r="J2436" i="1"/>
  <c r="L1838" i="1"/>
  <c r="J2437" i="1"/>
  <c r="N1838" i="1"/>
  <c r="J2438" i="1"/>
  <c r="D1958" i="1"/>
  <c r="J2439" i="1"/>
  <c r="F1958" i="1"/>
  <c r="J2440" i="1"/>
  <c r="J2441" i="1"/>
  <c r="J1958" i="1"/>
  <c r="J2442" i="1"/>
  <c r="L1958" i="1"/>
  <c r="J2443" i="1"/>
  <c r="N1958" i="1"/>
  <c r="J2444" i="1"/>
  <c r="D2078" i="1"/>
  <c r="J2445" i="1"/>
  <c r="F2078" i="1"/>
  <c r="J2446" i="1"/>
  <c r="J2447" i="1"/>
  <c r="J2078" i="1"/>
  <c r="J2448" i="1"/>
  <c r="L2078" i="1"/>
  <c r="J2449" i="1"/>
  <c r="N2078" i="1"/>
  <c r="J2450" i="1"/>
  <c r="D2198" i="1"/>
  <c r="J2451" i="1"/>
  <c r="J2452" i="1"/>
  <c r="J2453" i="1"/>
  <c r="J2454" i="1"/>
  <c r="J2456" i="1"/>
  <c r="C2714" i="1"/>
  <c r="F2714" i="1"/>
  <c r="E2895" i="1"/>
  <c r="G2895" i="1"/>
  <c r="D2715" i="1"/>
  <c r="C2896" i="1"/>
  <c r="K2422" i="1"/>
  <c r="D1239" i="1"/>
  <c r="G1284" i="1"/>
  <c r="K2423" i="1"/>
  <c r="K2424" i="1"/>
  <c r="C1658" i="1"/>
  <c r="K2428" i="1"/>
  <c r="K2429" i="1"/>
  <c r="K2430" i="1"/>
  <c r="D1839" i="1"/>
  <c r="K2433" i="1"/>
  <c r="E398" i="1"/>
  <c r="E1839" i="1"/>
  <c r="F1839" i="1"/>
  <c r="K2434" i="1"/>
  <c r="K2435" i="1"/>
  <c r="J1839" i="1"/>
  <c r="K2436" i="1"/>
  <c r="L1839" i="1"/>
  <c r="K2437" i="1"/>
  <c r="N1839" i="1"/>
  <c r="K2438" i="1"/>
  <c r="D1959" i="1"/>
  <c r="K2439" i="1"/>
  <c r="F1959" i="1"/>
  <c r="K2440" i="1"/>
  <c r="K2441" i="1"/>
  <c r="J1959" i="1"/>
  <c r="K2442" i="1"/>
  <c r="L1959" i="1"/>
  <c r="K2443" i="1"/>
  <c r="N1959" i="1"/>
  <c r="K2444" i="1"/>
  <c r="D2079" i="1"/>
  <c r="K2445" i="1"/>
  <c r="F2079" i="1"/>
  <c r="K2446" i="1"/>
  <c r="K2447" i="1"/>
  <c r="J2079" i="1"/>
  <c r="K2448" i="1"/>
  <c r="L2079" i="1"/>
  <c r="K2449" i="1"/>
  <c r="N2079" i="1"/>
  <c r="K2450" i="1"/>
  <c r="D2199" i="1"/>
  <c r="K2451" i="1"/>
  <c r="K2452" i="1"/>
  <c r="K2453" i="1"/>
  <c r="K2454" i="1"/>
  <c r="K2456" i="1"/>
  <c r="C2715" i="1"/>
  <c r="F2715" i="1"/>
  <c r="E2896" i="1"/>
  <c r="G2896" i="1"/>
  <c r="D2716" i="1"/>
  <c r="C2897" i="1"/>
  <c r="L2422" i="1"/>
  <c r="D1240" i="1"/>
  <c r="G1285" i="1"/>
  <c r="L2423" i="1"/>
  <c r="L2424" i="1"/>
  <c r="C1659" i="1"/>
  <c r="L2428" i="1"/>
  <c r="L2429" i="1"/>
  <c r="L2430" i="1"/>
  <c r="D1840" i="1"/>
  <c r="L2433" i="1"/>
  <c r="E399" i="1"/>
  <c r="E1840" i="1"/>
  <c r="F1840" i="1"/>
  <c r="L2434" i="1"/>
  <c r="L2435" i="1"/>
  <c r="J1840" i="1"/>
  <c r="L2436" i="1"/>
  <c r="L1840" i="1"/>
  <c r="L2437" i="1"/>
  <c r="N1840" i="1"/>
  <c r="L2438" i="1"/>
  <c r="D1960" i="1"/>
  <c r="L2439" i="1"/>
  <c r="F1960" i="1"/>
  <c r="L2440" i="1"/>
  <c r="L2441" i="1"/>
  <c r="J1960" i="1"/>
  <c r="L2442" i="1"/>
  <c r="L1960" i="1"/>
  <c r="L2443" i="1"/>
  <c r="N1960" i="1"/>
  <c r="L2444" i="1"/>
  <c r="D2080" i="1"/>
  <c r="L2445" i="1"/>
  <c r="F2080" i="1"/>
  <c r="L2446" i="1"/>
  <c r="L2447" i="1"/>
  <c r="J2080" i="1"/>
  <c r="L2448" i="1"/>
  <c r="L2080" i="1"/>
  <c r="L2449" i="1"/>
  <c r="N2080" i="1"/>
  <c r="L2450" i="1"/>
  <c r="D2200" i="1"/>
  <c r="L2451" i="1"/>
  <c r="L2452" i="1"/>
  <c r="L2453" i="1"/>
  <c r="L2454" i="1"/>
  <c r="L2456" i="1"/>
  <c r="C2716" i="1"/>
  <c r="F2716" i="1"/>
  <c r="E2897" i="1"/>
  <c r="G2897" i="1"/>
  <c r="D2717" i="1"/>
  <c r="C2898" i="1"/>
  <c r="F2717" i="1"/>
  <c r="E2898" i="1"/>
  <c r="G2898" i="1"/>
  <c r="D2718" i="1"/>
  <c r="C2899" i="1"/>
  <c r="F2718" i="1"/>
  <c r="E2899" i="1"/>
  <c r="G2899" i="1"/>
  <c r="D2719" i="1"/>
  <c r="C2900" i="1"/>
  <c r="F2719" i="1"/>
  <c r="E2900" i="1"/>
  <c r="G2900" i="1"/>
  <c r="D8" i="3"/>
  <c r="G582" i="1"/>
  <c r="D2721" i="1"/>
  <c r="C2902" i="1"/>
  <c r="D1591" i="1"/>
  <c r="E1591" i="1"/>
  <c r="G1591" i="1"/>
  <c r="I1591" i="1"/>
  <c r="K1591" i="1"/>
  <c r="M1591" i="1"/>
  <c r="O1591" i="1"/>
  <c r="D2487" i="1"/>
  <c r="C1664" i="1"/>
  <c r="D2488" i="1"/>
  <c r="D2489" i="1"/>
  <c r="I930" i="1"/>
  <c r="D2470" i="1"/>
  <c r="E1050" i="1"/>
  <c r="H1050" i="1"/>
  <c r="K1050" i="1"/>
  <c r="M1050" i="1"/>
  <c r="D2472" i="1"/>
  <c r="D2473" i="1"/>
  <c r="D2478" i="1"/>
  <c r="D2479" i="1"/>
  <c r="D2490" i="1"/>
  <c r="D1845" i="1"/>
  <c r="D2493" i="1"/>
  <c r="D2494" i="1"/>
  <c r="K1779" i="1"/>
  <c r="G1845" i="1"/>
  <c r="H1845" i="1"/>
  <c r="D2495" i="1"/>
  <c r="J1845" i="1"/>
  <c r="D2496" i="1"/>
  <c r="L1845" i="1"/>
  <c r="D2497" i="1"/>
  <c r="N1845" i="1"/>
  <c r="D2498" i="1"/>
  <c r="D1965" i="1"/>
  <c r="D2499" i="1"/>
  <c r="F1965" i="1"/>
  <c r="D2500" i="1"/>
  <c r="D1763" i="1"/>
  <c r="G1965" i="1"/>
  <c r="H1965" i="1"/>
  <c r="D2501" i="1"/>
  <c r="J1965" i="1"/>
  <c r="D2502" i="1"/>
  <c r="L1965" i="1"/>
  <c r="D2503" i="1"/>
  <c r="N1965" i="1"/>
  <c r="D2504" i="1"/>
  <c r="D2085" i="1"/>
  <c r="D2505" i="1"/>
  <c r="F2085" i="1"/>
  <c r="D2506" i="1"/>
  <c r="D2507" i="1"/>
  <c r="J2085" i="1"/>
  <c r="D2508" i="1"/>
  <c r="L2085" i="1"/>
  <c r="D2509" i="1"/>
  <c r="N2085" i="1"/>
  <c r="D2510" i="1"/>
  <c r="D2205" i="1"/>
  <c r="D2511" i="1"/>
  <c r="D2512" i="1"/>
  <c r="O2362" i="1"/>
  <c r="D1230" i="1"/>
  <c r="O2363" i="1"/>
  <c r="O2364" i="1"/>
  <c r="C1649" i="1"/>
  <c r="O2368" i="1"/>
  <c r="O2369" i="1"/>
  <c r="O2370" i="1"/>
  <c r="D1830" i="1"/>
  <c r="O2373" i="1"/>
  <c r="O2374" i="1"/>
  <c r="O2375" i="1"/>
  <c r="J1830" i="1"/>
  <c r="O2376" i="1"/>
  <c r="L1830" i="1"/>
  <c r="O2377" i="1"/>
  <c r="N1830" i="1"/>
  <c r="O2378" i="1"/>
  <c r="D1950" i="1"/>
  <c r="O2379" i="1"/>
  <c r="F1950" i="1"/>
  <c r="O2380" i="1"/>
  <c r="O2381" i="1"/>
  <c r="J1950" i="1"/>
  <c r="O2382" i="1"/>
  <c r="L1950" i="1"/>
  <c r="O2383" i="1"/>
  <c r="N1950" i="1"/>
  <c r="O2384" i="1"/>
  <c r="D2070" i="1"/>
  <c r="O2385" i="1"/>
  <c r="F2070" i="1"/>
  <c r="O2386" i="1"/>
  <c r="O2387" i="1"/>
  <c r="J2070" i="1"/>
  <c r="O2388" i="1"/>
  <c r="L2070" i="1"/>
  <c r="O2389" i="1"/>
  <c r="N2070" i="1"/>
  <c r="O2390" i="1"/>
  <c r="D2190" i="1"/>
  <c r="O2391" i="1"/>
  <c r="O2392" i="1"/>
  <c r="O2393" i="1"/>
  <c r="H2168" i="1"/>
  <c r="C1778" i="1"/>
  <c r="C1779" i="1"/>
  <c r="C1780" i="1"/>
  <c r="C1781" i="1"/>
  <c r="C1782" i="1"/>
  <c r="C1784" i="1"/>
  <c r="D1778" i="1"/>
  <c r="G2205" i="1"/>
  <c r="H2205" i="1"/>
  <c r="D2513" i="1"/>
  <c r="D2514" i="1"/>
  <c r="D2516" i="1"/>
  <c r="C2721" i="1"/>
  <c r="F2721" i="1"/>
  <c r="E2902" i="1"/>
  <c r="G2902" i="1"/>
  <c r="I2902" i="1"/>
  <c r="D10" i="3"/>
  <c r="D2770" i="1"/>
  <c r="C2908" i="1"/>
  <c r="J2482" i="1"/>
  <c r="I1210" i="1"/>
  <c r="J2483" i="1"/>
  <c r="J2484" i="1"/>
  <c r="C1670" i="1"/>
  <c r="J2488" i="1"/>
  <c r="J2489" i="1"/>
  <c r="J2490" i="1"/>
  <c r="D1851" i="1"/>
  <c r="J2493" i="1"/>
  <c r="J375" i="1"/>
  <c r="E1851" i="1"/>
  <c r="F1851" i="1"/>
  <c r="J2494" i="1"/>
  <c r="J2495" i="1"/>
  <c r="J1851" i="1"/>
  <c r="J2496" i="1"/>
  <c r="L1851" i="1"/>
  <c r="J2497" i="1"/>
  <c r="N1851" i="1"/>
  <c r="J2498" i="1"/>
  <c r="D1971" i="1"/>
  <c r="J2499" i="1"/>
  <c r="F1971" i="1"/>
  <c r="J2500" i="1"/>
  <c r="J2501" i="1"/>
  <c r="J1971" i="1"/>
  <c r="J2502" i="1"/>
  <c r="L1971" i="1"/>
  <c r="J2503" i="1"/>
  <c r="N1971" i="1"/>
  <c r="J2504" i="1"/>
  <c r="D2091" i="1"/>
  <c r="J2505" i="1"/>
  <c r="F2091" i="1"/>
  <c r="J2506" i="1"/>
  <c r="J2507" i="1"/>
  <c r="J2091" i="1"/>
  <c r="J2508" i="1"/>
  <c r="L2091" i="1"/>
  <c r="J2509" i="1"/>
  <c r="N2091" i="1"/>
  <c r="J2510" i="1"/>
  <c r="D2211" i="1"/>
  <c r="J2511" i="1"/>
  <c r="J2512" i="1"/>
  <c r="J2513" i="1"/>
  <c r="J2514" i="1"/>
  <c r="J2516" i="1"/>
  <c r="C2728" i="1"/>
  <c r="H2773" i="1"/>
  <c r="E2770" i="1"/>
  <c r="F2770" i="1"/>
  <c r="D2771" i="1"/>
  <c r="E2771" i="1"/>
  <c r="F2771" i="1"/>
  <c r="D2772" i="1"/>
  <c r="E2772" i="1"/>
  <c r="F2772" i="1"/>
  <c r="F2773" i="1"/>
  <c r="G2770" i="1"/>
  <c r="H2770" i="1"/>
  <c r="I2770" i="1"/>
  <c r="E2908" i="1"/>
  <c r="G2908" i="1"/>
  <c r="I2908" i="1"/>
  <c r="C2909" i="1"/>
  <c r="G2771" i="1"/>
  <c r="H2771" i="1"/>
  <c r="I2771" i="1"/>
  <c r="E2909" i="1"/>
  <c r="G2909" i="1"/>
  <c r="I2909" i="1"/>
  <c r="C2910" i="1"/>
  <c r="I2772" i="1"/>
  <c r="E2910" i="1"/>
  <c r="G2910" i="1"/>
  <c r="I2910" i="1"/>
  <c r="D2776" i="1"/>
  <c r="C2911" i="1"/>
  <c r="I2776" i="1"/>
  <c r="E2911" i="1"/>
  <c r="G2911" i="1"/>
  <c r="I2911" i="1"/>
  <c r="D2777" i="1"/>
  <c r="C2912" i="1"/>
  <c r="I2777" i="1"/>
  <c r="E2912" i="1"/>
  <c r="G2912" i="1"/>
  <c r="I2912" i="1"/>
  <c r="D2778" i="1"/>
  <c r="C2913" i="1"/>
  <c r="I2778" i="1"/>
  <c r="E2913" i="1"/>
  <c r="G2913" i="1"/>
  <c r="I2913" i="1"/>
  <c r="D2782" i="1"/>
  <c r="C2914" i="1"/>
  <c r="I2782" i="1"/>
  <c r="E2914" i="1"/>
  <c r="G2914" i="1"/>
  <c r="I2914" i="1"/>
  <c r="D2783" i="1"/>
  <c r="C2915" i="1"/>
  <c r="I2783" i="1"/>
  <c r="E2915" i="1"/>
  <c r="G2915" i="1"/>
  <c r="I2915" i="1"/>
  <c r="D2784" i="1"/>
  <c r="C2916" i="1"/>
  <c r="I2784" i="1"/>
  <c r="E2916" i="1"/>
  <c r="G2916" i="1"/>
  <c r="I2916" i="1"/>
  <c r="D2731" i="1"/>
  <c r="C2917" i="1"/>
  <c r="D2542" i="1"/>
  <c r="I1214" i="1"/>
  <c r="D2543" i="1"/>
  <c r="D2544" i="1"/>
  <c r="H1455" i="1"/>
  <c r="E1455" i="1"/>
  <c r="F1455" i="1"/>
  <c r="J1455" i="1"/>
  <c r="K1455" i="1"/>
  <c r="M1455" i="1"/>
  <c r="O1455" i="1"/>
  <c r="H1479" i="1"/>
  <c r="E1479" i="1"/>
  <c r="F1479" i="1"/>
  <c r="J1479" i="1"/>
  <c r="K1479" i="1"/>
  <c r="M1479" i="1"/>
  <c r="O1479" i="1"/>
  <c r="D2545" i="1"/>
  <c r="D1513" i="1"/>
  <c r="F1513" i="1"/>
  <c r="H1513" i="1"/>
  <c r="L1513" i="1"/>
  <c r="N1513" i="1"/>
  <c r="O1513" i="1"/>
  <c r="D2546" i="1"/>
  <c r="C1689" i="1"/>
  <c r="D2548" i="1"/>
  <c r="D2549" i="1"/>
  <c r="D2550" i="1"/>
  <c r="D1870" i="1"/>
  <c r="D2553" i="1"/>
  <c r="F1868" i="1"/>
  <c r="J379" i="1"/>
  <c r="E1870" i="1"/>
  <c r="F1870" i="1"/>
  <c r="D2554" i="1"/>
  <c r="D2555" i="1"/>
  <c r="J1870" i="1"/>
  <c r="D2556" i="1"/>
  <c r="L1870" i="1"/>
  <c r="D2557" i="1"/>
  <c r="N1870" i="1"/>
  <c r="D2558" i="1"/>
  <c r="D1990" i="1"/>
  <c r="D2559" i="1"/>
  <c r="F1990" i="1"/>
  <c r="D2560" i="1"/>
  <c r="D2561" i="1"/>
  <c r="J1990" i="1"/>
  <c r="D2562" i="1"/>
  <c r="L1990" i="1"/>
  <c r="D2563" i="1"/>
  <c r="N1990" i="1"/>
  <c r="D2564" i="1"/>
  <c r="D2110" i="1"/>
  <c r="D2565" i="1"/>
  <c r="F2110" i="1"/>
  <c r="D2566" i="1"/>
  <c r="D2567" i="1"/>
  <c r="J2110" i="1"/>
  <c r="D2568" i="1"/>
  <c r="L2110" i="1"/>
  <c r="D2569" i="1"/>
  <c r="N2110" i="1"/>
  <c r="D2570" i="1"/>
  <c r="D2230" i="1"/>
  <c r="D2571" i="1"/>
  <c r="N2362" i="1"/>
  <c r="D1229" i="1"/>
  <c r="G1292" i="1"/>
  <c r="N2363" i="1"/>
  <c r="N2364" i="1"/>
  <c r="C1648" i="1"/>
  <c r="N2368" i="1"/>
  <c r="N2369" i="1"/>
  <c r="N2370" i="1"/>
  <c r="D1829" i="1"/>
  <c r="N2373" i="1"/>
  <c r="N2374" i="1"/>
  <c r="N2375" i="1"/>
  <c r="J1829" i="1"/>
  <c r="N2376" i="1"/>
  <c r="L1829" i="1"/>
  <c r="N2377" i="1"/>
  <c r="N1829" i="1"/>
  <c r="N2378" i="1"/>
  <c r="D1949" i="1"/>
  <c r="N2379" i="1"/>
  <c r="F1949" i="1"/>
  <c r="N2380" i="1"/>
  <c r="N2381" i="1"/>
  <c r="J1949" i="1"/>
  <c r="N2382" i="1"/>
  <c r="L1949" i="1"/>
  <c r="N2383" i="1"/>
  <c r="N1949" i="1"/>
  <c r="N2384" i="1"/>
  <c r="D2069" i="1"/>
  <c r="N2385" i="1"/>
  <c r="F2069" i="1"/>
  <c r="N2386" i="1"/>
  <c r="N2387" i="1"/>
  <c r="J2069" i="1"/>
  <c r="N2388" i="1"/>
  <c r="L2069" i="1"/>
  <c r="N2389" i="1"/>
  <c r="N2069" i="1"/>
  <c r="N2390" i="1"/>
  <c r="D2189" i="1"/>
  <c r="N2391" i="1"/>
  <c r="N2392" i="1"/>
  <c r="F2168" i="1"/>
  <c r="H1750" i="1"/>
  <c r="J1750" i="1"/>
  <c r="E1456" i="1"/>
  <c r="H1751" i="1"/>
  <c r="J1751" i="1"/>
  <c r="E1457" i="1"/>
  <c r="H1752" i="1"/>
  <c r="J1752" i="1"/>
  <c r="E1458" i="1"/>
  <c r="H1753" i="1"/>
  <c r="J1753" i="1"/>
  <c r="E1459" i="1"/>
  <c r="H1754" i="1"/>
  <c r="J1754" i="1"/>
  <c r="E1460" i="1"/>
  <c r="H1755" i="1"/>
  <c r="J1755" i="1"/>
  <c r="J1757" i="1"/>
  <c r="K1750" i="1"/>
  <c r="E2230" i="1"/>
  <c r="F2230" i="1"/>
  <c r="D2572" i="1"/>
  <c r="D2573" i="1"/>
  <c r="D2574" i="1"/>
  <c r="D2576" i="1"/>
  <c r="C2731" i="1"/>
  <c r="F2731" i="1"/>
  <c r="E2917" i="1"/>
  <c r="G2917" i="1"/>
  <c r="I2917" i="1"/>
  <c r="D2732" i="1"/>
  <c r="C2918" i="1"/>
  <c r="E2542" i="1"/>
  <c r="I1215" i="1"/>
  <c r="E2543" i="1"/>
  <c r="E2544" i="1"/>
  <c r="H1456" i="1"/>
  <c r="F1456" i="1"/>
  <c r="I1456" i="1"/>
  <c r="J1456" i="1"/>
  <c r="K1456" i="1"/>
  <c r="M1456" i="1"/>
  <c r="O1456" i="1"/>
  <c r="H1480" i="1"/>
  <c r="E1480" i="1"/>
  <c r="F1480" i="1"/>
  <c r="I1480" i="1"/>
  <c r="J1480" i="1"/>
  <c r="K1480" i="1"/>
  <c r="M1480" i="1"/>
  <c r="O1480" i="1"/>
  <c r="E2545" i="1"/>
  <c r="D1514" i="1"/>
  <c r="F1514" i="1"/>
  <c r="H1514" i="1"/>
  <c r="L1514" i="1"/>
  <c r="N1514" i="1"/>
  <c r="O1514" i="1"/>
  <c r="E2546" i="1"/>
  <c r="C1690" i="1"/>
  <c r="E2548" i="1"/>
  <c r="E2549" i="1"/>
  <c r="E2550" i="1"/>
  <c r="D1871" i="1"/>
  <c r="E2553" i="1"/>
  <c r="J380" i="1"/>
  <c r="E1871" i="1"/>
  <c r="F1871" i="1"/>
  <c r="E2554" i="1"/>
  <c r="E2555" i="1"/>
  <c r="J1871" i="1"/>
  <c r="E2556" i="1"/>
  <c r="L1871" i="1"/>
  <c r="E2557" i="1"/>
  <c r="N1871" i="1"/>
  <c r="E2558" i="1"/>
  <c r="D1991" i="1"/>
  <c r="E2559" i="1"/>
  <c r="F1991" i="1"/>
  <c r="E2560" i="1"/>
  <c r="E2561" i="1"/>
  <c r="J1991" i="1"/>
  <c r="E2562" i="1"/>
  <c r="L1991" i="1"/>
  <c r="E2563" i="1"/>
  <c r="N1991" i="1"/>
  <c r="E2564" i="1"/>
  <c r="D2111" i="1"/>
  <c r="E2565" i="1"/>
  <c r="F2111" i="1"/>
  <c r="E2566" i="1"/>
  <c r="E2567" i="1"/>
  <c r="J2111" i="1"/>
  <c r="E2568" i="1"/>
  <c r="L2111" i="1"/>
  <c r="E2569" i="1"/>
  <c r="N2111" i="1"/>
  <c r="E2570" i="1"/>
  <c r="D2231" i="1"/>
  <c r="E2571" i="1"/>
  <c r="K1751" i="1"/>
  <c r="E2231" i="1"/>
  <c r="F2231" i="1"/>
  <c r="E2572" i="1"/>
  <c r="E2573" i="1"/>
  <c r="E2574" i="1"/>
  <c r="E2576" i="1"/>
  <c r="C2732" i="1"/>
  <c r="F2732" i="1"/>
  <c r="E2918" i="1"/>
  <c r="G2918" i="1"/>
  <c r="I2918" i="1"/>
  <c r="D2733" i="1"/>
  <c r="C2919" i="1"/>
  <c r="F2542" i="1"/>
  <c r="I1216" i="1"/>
  <c r="F2543" i="1"/>
  <c r="F2544" i="1"/>
  <c r="H1457" i="1"/>
  <c r="F1457" i="1"/>
  <c r="I1457" i="1"/>
  <c r="J1457" i="1"/>
  <c r="K1457" i="1"/>
  <c r="M1457" i="1"/>
  <c r="O1457" i="1"/>
  <c r="H1481" i="1"/>
  <c r="E1481" i="1"/>
  <c r="F1481" i="1"/>
  <c r="I1481" i="1"/>
  <c r="J1481" i="1"/>
  <c r="K1481" i="1"/>
  <c r="M1481" i="1"/>
  <c r="O1481" i="1"/>
  <c r="F2545" i="1"/>
  <c r="D1515" i="1"/>
  <c r="F1515" i="1"/>
  <c r="H1515" i="1"/>
  <c r="L1515" i="1"/>
  <c r="N1515" i="1"/>
  <c r="O1515" i="1"/>
  <c r="F2546" i="1"/>
  <c r="C1691" i="1"/>
  <c r="F2548" i="1"/>
  <c r="F2549" i="1"/>
  <c r="F2550" i="1"/>
  <c r="D1872" i="1"/>
  <c r="F2553" i="1"/>
  <c r="J381" i="1"/>
  <c r="E1872" i="1"/>
  <c r="F1872" i="1"/>
  <c r="F2554" i="1"/>
  <c r="F2555" i="1"/>
  <c r="J1872" i="1"/>
  <c r="F2556" i="1"/>
  <c r="L1872" i="1"/>
  <c r="F2557" i="1"/>
  <c r="N1872" i="1"/>
  <c r="F2558" i="1"/>
  <c r="D1992" i="1"/>
  <c r="F2559" i="1"/>
  <c r="F1992" i="1"/>
  <c r="F2560" i="1"/>
  <c r="F2561" i="1"/>
  <c r="J1992" i="1"/>
  <c r="F2562" i="1"/>
  <c r="L1992" i="1"/>
  <c r="F2563" i="1"/>
  <c r="N1992" i="1"/>
  <c r="F2564" i="1"/>
  <c r="D2112" i="1"/>
  <c r="F2565" i="1"/>
  <c r="F2112" i="1"/>
  <c r="F2566" i="1"/>
  <c r="F2567" i="1"/>
  <c r="J2112" i="1"/>
  <c r="F2568" i="1"/>
  <c r="L2112" i="1"/>
  <c r="F2569" i="1"/>
  <c r="N2112" i="1"/>
  <c r="F2570" i="1"/>
  <c r="D2232" i="1"/>
  <c r="F2571" i="1"/>
  <c r="K1752" i="1"/>
  <c r="E2232" i="1"/>
  <c r="F2232" i="1"/>
  <c r="F2572" i="1"/>
  <c r="F2573" i="1"/>
  <c r="F2574" i="1"/>
  <c r="F2576" i="1"/>
  <c r="C2733" i="1"/>
  <c r="F2733" i="1"/>
  <c r="E2919" i="1"/>
  <c r="G2919" i="1"/>
  <c r="I2919" i="1"/>
  <c r="D2734" i="1"/>
  <c r="C2920" i="1"/>
  <c r="G2542" i="1"/>
  <c r="I1217" i="1"/>
  <c r="G2543" i="1"/>
  <c r="G2544" i="1"/>
  <c r="H1458" i="1"/>
  <c r="F1458" i="1"/>
  <c r="I1458" i="1"/>
  <c r="J1458" i="1"/>
  <c r="K1458" i="1"/>
  <c r="M1458" i="1"/>
  <c r="O1458" i="1"/>
  <c r="H1482" i="1"/>
  <c r="E1482" i="1"/>
  <c r="F1482" i="1"/>
  <c r="I1482" i="1"/>
  <c r="J1482" i="1"/>
  <c r="K1482" i="1"/>
  <c r="M1482" i="1"/>
  <c r="O1482" i="1"/>
  <c r="G2545" i="1"/>
  <c r="D1516" i="1"/>
  <c r="F1516" i="1"/>
  <c r="H1516" i="1"/>
  <c r="L1516" i="1"/>
  <c r="N1516" i="1"/>
  <c r="O1516" i="1"/>
  <c r="G2546" i="1"/>
  <c r="C1692" i="1"/>
  <c r="G2548" i="1"/>
  <c r="G2549" i="1"/>
  <c r="G2550" i="1"/>
  <c r="D1873" i="1"/>
  <c r="G2553" i="1"/>
  <c r="J382" i="1"/>
  <c r="E1873" i="1"/>
  <c r="F1873" i="1"/>
  <c r="G2554" i="1"/>
  <c r="G2555" i="1"/>
  <c r="J1873" i="1"/>
  <c r="G2556" i="1"/>
  <c r="L1873" i="1"/>
  <c r="G2557" i="1"/>
  <c r="N1873" i="1"/>
  <c r="G2558" i="1"/>
  <c r="D1993" i="1"/>
  <c r="G2559" i="1"/>
  <c r="F1993" i="1"/>
  <c r="G2560" i="1"/>
  <c r="G2561" i="1"/>
  <c r="J1993" i="1"/>
  <c r="G2562" i="1"/>
  <c r="L1993" i="1"/>
  <c r="G2563" i="1"/>
  <c r="N1993" i="1"/>
  <c r="G2564" i="1"/>
  <c r="D2113" i="1"/>
  <c r="G2565" i="1"/>
  <c r="F2113" i="1"/>
  <c r="G2566" i="1"/>
  <c r="G2567" i="1"/>
  <c r="J2113" i="1"/>
  <c r="G2568" i="1"/>
  <c r="L2113" i="1"/>
  <c r="G2569" i="1"/>
  <c r="N2113" i="1"/>
  <c r="G2570" i="1"/>
  <c r="D2233" i="1"/>
  <c r="G2571" i="1"/>
  <c r="K1753" i="1"/>
  <c r="E2233" i="1"/>
  <c r="F2233" i="1"/>
  <c r="G2572" i="1"/>
  <c r="G2573" i="1"/>
  <c r="G2574" i="1"/>
  <c r="G2576" i="1"/>
  <c r="C2734" i="1"/>
  <c r="F2734" i="1"/>
  <c r="E2920" i="1"/>
  <c r="G2920" i="1"/>
  <c r="I2920" i="1"/>
  <c r="D2735" i="1"/>
  <c r="C2921" i="1"/>
  <c r="H2542" i="1"/>
  <c r="I1218" i="1"/>
  <c r="H2543" i="1"/>
  <c r="H2544" i="1"/>
  <c r="H1459" i="1"/>
  <c r="F1459" i="1"/>
  <c r="I1459" i="1"/>
  <c r="J1459" i="1"/>
  <c r="K1459" i="1"/>
  <c r="M1459" i="1"/>
  <c r="O1459" i="1"/>
  <c r="H1483" i="1"/>
  <c r="E1483" i="1"/>
  <c r="F1483" i="1"/>
  <c r="I1483" i="1"/>
  <c r="J1483" i="1"/>
  <c r="K1483" i="1"/>
  <c r="M1483" i="1"/>
  <c r="O1483" i="1"/>
  <c r="H2545" i="1"/>
  <c r="D1517" i="1"/>
  <c r="F1517" i="1"/>
  <c r="H1517" i="1"/>
  <c r="L1517" i="1"/>
  <c r="N1517" i="1"/>
  <c r="O1517" i="1"/>
  <c r="H2546" i="1"/>
  <c r="C1693" i="1"/>
  <c r="H2548" i="1"/>
  <c r="H2549" i="1"/>
  <c r="H2550" i="1"/>
  <c r="D1874" i="1"/>
  <c r="H2553" i="1"/>
  <c r="J383" i="1"/>
  <c r="E1874" i="1"/>
  <c r="F1874" i="1"/>
  <c r="H2554" i="1"/>
  <c r="H2555" i="1"/>
  <c r="J1874" i="1"/>
  <c r="H2556" i="1"/>
  <c r="L1874" i="1"/>
  <c r="H2557" i="1"/>
  <c r="N1874" i="1"/>
  <c r="H2558" i="1"/>
  <c r="D1994" i="1"/>
  <c r="H2559" i="1"/>
  <c r="F1994" i="1"/>
  <c r="H2560" i="1"/>
  <c r="H2561" i="1"/>
  <c r="J1994" i="1"/>
  <c r="H2562" i="1"/>
  <c r="L1994" i="1"/>
  <c r="H2563" i="1"/>
  <c r="N1994" i="1"/>
  <c r="H2564" i="1"/>
  <c r="D2114" i="1"/>
  <c r="H2565" i="1"/>
  <c r="F2114" i="1"/>
  <c r="H2566" i="1"/>
  <c r="H2567" i="1"/>
  <c r="J2114" i="1"/>
  <c r="H2568" i="1"/>
  <c r="L2114" i="1"/>
  <c r="H2569" i="1"/>
  <c r="N2114" i="1"/>
  <c r="H2570" i="1"/>
  <c r="D2234" i="1"/>
  <c r="H2571" i="1"/>
  <c r="K1754" i="1"/>
  <c r="E2234" i="1"/>
  <c r="F2234" i="1"/>
  <c r="H2572" i="1"/>
  <c r="H2573" i="1"/>
  <c r="H2574" i="1"/>
  <c r="H2576" i="1"/>
  <c r="C2735" i="1"/>
  <c r="F2735" i="1"/>
  <c r="E2921" i="1"/>
  <c r="G2921" i="1"/>
  <c r="I2921" i="1"/>
  <c r="D2736" i="1"/>
  <c r="C2922" i="1"/>
  <c r="F2736" i="1"/>
  <c r="E2922" i="1"/>
  <c r="G2922" i="1"/>
  <c r="I2922" i="1"/>
  <c r="D12" i="3"/>
  <c r="D2830" i="1"/>
  <c r="C2958" i="1"/>
  <c r="D2602" i="1"/>
  <c r="N1210" i="1"/>
  <c r="G1295" i="1"/>
  <c r="D2603" i="1"/>
  <c r="D2604" i="1"/>
  <c r="C1702" i="1"/>
  <c r="D2608" i="1"/>
  <c r="D2609" i="1"/>
  <c r="D2610" i="1"/>
  <c r="D1883" i="1"/>
  <c r="D2613" i="1"/>
  <c r="O369" i="1"/>
  <c r="E1883" i="1"/>
  <c r="F1883" i="1"/>
  <c r="D2614" i="1"/>
  <c r="D2615" i="1"/>
  <c r="J1883" i="1"/>
  <c r="D2616" i="1"/>
  <c r="L1883" i="1"/>
  <c r="D2617" i="1"/>
  <c r="N1883" i="1"/>
  <c r="D2618" i="1"/>
  <c r="D2003" i="1"/>
  <c r="D2619" i="1"/>
  <c r="F2003" i="1"/>
  <c r="D2620" i="1"/>
  <c r="D2621" i="1"/>
  <c r="J2003" i="1"/>
  <c r="D2622" i="1"/>
  <c r="L2003" i="1"/>
  <c r="D2623" i="1"/>
  <c r="N2003" i="1"/>
  <c r="D2624" i="1"/>
  <c r="D2123" i="1"/>
  <c r="D2625" i="1"/>
  <c r="F2123" i="1"/>
  <c r="D2626" i="1"/>
  <c r="I2362" i="1"/>
  <c r="D1224" i="1"/>
  <c r="I2363" i="1"/>
  <c r="I2364" i="1"/>
  <c r="C1586" i="1"/>
  <c r="D1586" i="1"/>
  <c r="E1586" i="1"/>
  <c r="G1586" i="1"/>
  <c r="I1586" i="1"/>
  <c r="K1586" i="1"/>
  <c r="M1586" i="1"/>
  <c r="O1586" i="1"/>
  <c r="I2367" i="1"/>
  <c r="C1643" i="1"/>
  <c r="I2368" i="1"/>
  <c r="I2369" i="1"/>
  <c r="H865" i="1"/>
  <c r="I2349" i="1"/>
  <c r="I925" i="1"/>
  <c r="I2350" i="1"/>
  <c r="E1045" i="1"/>
  <c r="G1045" i="1"/>
  <c r="H1045" i="1"/>
  <c r="K1045" i="1"/>
  <c r="M1045" i="1"/>
  <c r="I2352" i="1"/>
  <c r="I2353" i="1"/>
  <c r="I2357" i="1"/>
  <c r="I2358" i="1"/>
  <c r="I2359" i="1"/>
  <c r="I2370" i="1"/>
  <c r="D1824" i="1"/>
  <c r="I2373" i="1"/>
  <c r="E383" i="1"/>
  <c r="E1824" i="1"/>
  <c r="F1824" i="1"/>
  <c r="I2374" i="1"/>
  <c r="K1774" i="1"/>
  <c r="G1824" i="1"/>
  <c r="H1824" i="1"/>
  <c r="I2375" i="1"/>
  <c r="J1824" i="1"/>
  <c r="I2376" i="1"/>
  <c r="L1824" i="1"/>
  <c r="I2377" i="1"/>
  <c r="N1824" i="1"/>
  <c r="I2378" i="1"/>
  <c r="D1944" i="1"/>
  <c r="I2379" i="1"/>
  <c r="F1944" i="1"/>
  <c r="I2380" i="1"/>
  <c r="D1755" i="1"/>
  <c r="G1944" i="1"/>
  <c r="H1944" i="1"/>
  <c r="I2381" i="1"/>
  <c r="J1944" i="1"/>
  <c r="I2382" i="1"/>
  <c r="L1944" i="1"/>
  <c r="I2383" i="1"/>
  <c r="N1944" i="1"/>
  <c r="I2384" i="1"/>
  <c r="D2064" i="1"/>
  <c r="I2385" i="1"/>
  <c r="F2064" i="1"/>
  <c r="I2386" i="1"/>
  <c r="I2387" i="1"/>
  <c r="H2048" i="1"/>
  <c r="I611" i="1"/>
  <c r="G2123" i="1"/>
  <c r="H2123" i="1"/>
  <c r="D2627" i="1"/>
  <c r="J2123" i="1"/>
  <c r="D2628" i="1"/>
  <c r="L2123" i="1"/>
  <c r="D2629" i="1"/>
  <c r="N2123" i="1"/>
  <c r="D2630" i="1"/>
  <c r="D2243" i="1"/>
  <c r="D2631" i="1"/>
  <c r="D2632" i="1"/>
  <c r="D2633" i="1"/>
  <c r="D2634" i="1"/>
  <c r="D2636" i="1"/>
  <c r="J2710" i="1"/>
  <c r="H2833" i="1"/>
  <c r="E2830" i="1"/>
  <c r="F2830" i="1"/>
  <c r="D2831" i="1"/>
  <c r="E2831" i="1"/>
  <c r="F2831" i="1"/>
  <c r="D2832" i="1"/>
  <c r="E2832" i="1"/>
  <c r="F2832" i="1"/>
  <c r="F2833" i="1"/>
  <c r="G2830" i="1"/>
  <c r="H2830" i="1"/>
  <c r="I2830" i="1"/>
  <c r="E2958" i="1"/>
  <c r="G2958" i="1"/>
  <c r="I2958" i="1"/>
  <c r="C2959" i="1"/>
  <c r="I2831" i="1"/>
  <c r="E2959" i="1"/>
  <c r="G2959" i="1"/>
  <c r="I2959" i="1"/>
  <c r="C2960" i="1"/>
  <c r="I2832" i="1"/>
  <c r="E2960" i="1"/>
  <c r="G2960" i="1"/>
  <c r="I2960" i="1"/>
  <c r="D2836" i="1"/>
  <c r="C2961" i="1"/>
  <c r="E2602" i="1"/>
  <c r="N1211" i="1"/>
  <c r="G1296" i="1"/>
  <c r="E2603" i="1"/>
  <c r="E2604" i="1"/>
  <c r="C1703" i="1"/>
  <c r="E2608" i="1"/>
  <c r="E2609" i="1"/>
  <c r="E2610" i="1"/>
  <c r="D1884" i="1"/>
  <c r="E2613" i="1"/>
  <c r="O370" i="1"/>
  <c r="E1884" i="1"/>
  <c r="F1884" i="1"/>
  <c r="E2614" i="1"/>
  <c r="E2615" i="1"/>
  <c r="J1884" i="1"/>
  <c r="E2616" i="1"/>
  <c r="L1884" i="1"/>
  <c r="E2617" i="1"/>
  <c r="N1884" i="1"/>
  <c r="E2618" i="1"/>
  <c r="D2004" i="1"/>
  <c r="E2619" i="1"/>
  <c r="F2004" i="1"/>
  <c r="E2620" i="1"/>
  <c r="E2621" i="1"/>
  <c r="J2004" i="1"/>
  <c r="E2622" i="1"/>
  <c r="L2004" i="1"/>
  <c r="E2623" i="1"/>
  <c r="N2004" i="1"/>
  <c r="E2624" i="1"/>
  <c r="D2124" i="1"/>
  <c r="E2625" i="1"/>
  <c r="F2124" i="1"/>
  <c r="E2626" i="1"/>
  <c r="E2627" i="1"/>
  <c r="J2124" i="1"/>
  <c r="E2628" i="1"/>
  <c r="L2124" i="1"/>
  <c r="E2629" i="1"/>
  <c r="N2124" i="1"/>
  <c r="E2630" i="1"/>
  <c r="D2244" i="1"/>
  <c r="E2631" i="1"/>
  <c r="E2632" i="1"/>
  <c r="E2633" i="1"/>
  <c r="E2634" i="1"/>
  <c r="E2636" i="1"/>
  <c r="J2711" i="1"/>
  <c r="H2839" i="1"/>
  <c r="E2836" i="1"/>
  <c r="F2836" i="1"/>
  <c r="D2837" i="1"/>
  <c r="E2837" i="1"/>
  <c r="F2837" i="1"/>
  <c r="D2838" i="1"/>
  <c r="E2838" i="1"/>
  <c r="F2838" i="1"/>
  <c r="F2839" i="1"/>
  <c r="G2836" i="1"/>
  <c r="H2836" i="1"/>
  <c r="I2836" i="1"/>
  <c r="E2961" i="1"/>
  <c r="G2961" i="1"/>
  <c r="I2961" i="1"/>
  <c r="C2962" i="1"/>
  <c r="G2837" i="1"/>
  <c r="H2837" i="1"/>
  <c r="I2837" i="1"/>
  <c r="E2962" i="1"/>
  <c r="G2962" i="1"/>
  <c r="I2962" i="1"/>
  <c r="C2963" i="1"/>
  <c r="G2838" i="1"/>
  <c r="H2838" i="1"/>
  <c r="I2838" i="1"/>
  <c r="E2963" i="1"/>
  <c r="G2963" i="1"/>
  <c r="I2963" i="1"/>
  <c r="D2842" i="1"/>
  <c r="C2964" i="1"/>
  <c r="F2602" i="1"/>
  <c r="N1212" i="1"/>
  <c r="G1297" i="1"/>
  <c r="F2603" i="1"/>
  <c r="F2604" i="1"/>
  <c r="C1704" i="1"/>
  <c r="F2608" i="1"/>
  <c r="F2609" i="1"/>
  <c r="F2610" i="1"/>
  <c r="D1885" i="1"/>
  <c r="F2613" i="1"/>
  <c r="O371" i="1"/>
  <c r="E1885" i="1"/>
  <c r="F1885" i="1"/>
  <c r="F2614" i="1"/>
  <c r="F2615" i="1"/>
  <c r="J1885" i="1"/>
  <c r="F2616" i="1"/>
  <c r="L1885" i="1"/>
  <c r="F2617" i="1"/>
  <c r="N1885" i="1"/>
  <c r="F2618" i="1"/>
  <c r="D2005" i="1"/>
  <c r="F2619" i="1"/>
  <c r="F2005" i="1"/>
  <c r="F2620" i="1"/>
  <c r="F2621" i="1"/>
  <c r="J2005" i="1"/>
  <c r="F2622" i="1"/>
  <c r="L2005" i="1"/>
  <c r="F2623" i="1"/>
  <c r="N2005" i="1"/>
  <c r="F2624" i="1"/>
  <c r="D2125" i="1"/>
  <c r="F2625" i="1"/>
  <c r="F2125" i="1"/>
  <c r="F2626" i="1"/>
  <c r="F2627" i="1"/>
  <c r="J2125" i="1"/>
  <c r="F2628" i="1"/>
  <c r="L2125" i="1"/>
  <c r="F2629" i="1"/>
  <c r="N2125" i="1"/>
  <c r="F2630" i="1"/>
  <c r="D2245" i="1"/>
  <c r="F2631" i="1"/>
  <c r="F2632" i="1"/>
  <c r="F2633" i="1"/>
  <c r="F2634" i="1"/>
  <c r="F2636" i="1"/>
  <c r="J2712" i="1"/>
  <c r="H2845" i="1"/>
  <c r="E2842" i="1"/>
  <c r="F2842" i="1"/>
  <c r="D2843" i="1"/>
  <c r="E2843" i="1"/>
  <c r="F2843" i="1"/>
  <c r="D2844" i="1"/>
  <c r="E2844" i="1"/>
  <c r="F2844" i="1"/>
  <c r="F2845" i="1"/>
  <c r="G2842" i="1"/>
  <c r="H2842" i="1"/>
  <c r="I2842" i="1"/>
  <c r="E2964" i="1"/>
  <c r="G2964" i="1"/>
  <c r="I2964" i="1"/>
  <c r="C2965" i="1"/>
  <c r="G2843" i="1"/>
  <c r="H2843" i="1"/>
  <c r="I2843" i="1"/>
  <c r="E2965" i="1"/>
  <c r="G2965" i="1"/>
  <c r="I2965" i="1"/>
  <c r="C2966" i="1"/>
  <c r="G2844" i="1"/>
  <c r="H2844" i="1"/>
  <c r="I2844" i="1"/>
  <c r="E2966" i="1"/>
  <c r="G2966" i="1"/>
  <c r="I2966" i="1"/>
  <c r="D2848" i="1"/>
  <c r="C2967" i="1"/>
  <c r="G2602" i="1"/>
  <c r="N1213" i="1"/>
  <c r="G1298" i="1"/>
  <c r="G2603" i="1"/>
  <c r="G2604" i="1"/>
  <c r="C1705" i="1"/>
  <c r="G2608" i="1"/>
  <c r="G2609" i="1"/>
  <c r="G2610" i="1"/>
  <c r="D1886" i="1"/>
  <c r="G2613" i="1"/>
  <c r="O372" i="1"/>
  <c r="E1886" i="1"/>
  <c r="F1886" i="1"/>
  <c r="G2614" i="1"/>
  <c r="G2615" i="1"/>
  <c r="J1886" i="1"/>
  <c r="G2616" i="1"/>
  <c r="L1886" i="1"/>
  <c r="G2617" i="1"/>
  <c r="N1886" i="1"/>
  <c r="G2618" i="1"/>
  <c r="D2006" i="1"/>
  <c r="G2619" i="1"/>
  <c r="F2006" i="1"/>
  <c r="G2620" i="1"/>
  <c r="G2621" i="1"/>
  <c r="J2006" i="1"/>
  <c r="G2622" i="1"/>
  <c r="L2006" i="1"/>
  <c r="G2623" i="1"/>
  <c r="N2006" i="1"/>
  <c r="G2624" i="1"/>
  <c r="D2126" i="1"/>
  <c r="G2625" i="1"/>
  <c r="F2126" i="1"/>
  <c r="G2626" i="1"/>
  <c r="I614" i="1"/>
  <c r="G2126" i="1"/>
  <c r="H2126" i="1"/>
  <c r="G2627" i="1"/>
  <c r="J2126" i="1"/>
  <c r="G2628" i="1"/>
  <c r="L2126" i="1"/>
  <c r="G2629" i="1"/>
  <c r="N2126" i="1"/>
  <c r="G2630" i="1"/>
  <c r="D2246" i="1"/>
  <c r="G2631" i="1"/>
  <c r="G2632" i="1"/>
  <c r="G2633" i="1"/>
  <c r="G2634" i="1"/>
  <c r="G2636" i="1"/>
  <c r="J2713" i="1"/>
  <c r="H2851" i="1"/>
  <c r="E2848" i="1"/>
  <c r="F2848" i="1"/>
  <c r="D2849" i="1"/>
  <c r="E2849" i="1"/>
  <c r="F2849" i="1"/>
  <c r="D2850" i="1"/>
  <c r="E2850" i="1"/>
  <c r="F2850" i="1"/>
  <c r="F2851" i="1"/>
  <c r="G2848" i="1"/>
  <c r="H2848" i="1"/>
  <c r="I2848" i="1"/>
  <c r="E2967" i="1"/>
  <c r="G2967" i="1"/>
  <c r="I2967" i="1"/>
  <c r="C2968" i="1"/>
  <c r="G2849" i="1"/>
  <c r="H2849" i="1"/>
  <c r="I2849" i="1"/>
  <c r="E2968" i="1"/>
  <c r="G2968" i="1"/>
  <c r="I2968" i="1"/>
  <c r="C2969" i="1"/>
  <c r="G2850" i="1"/>
  <c r="H2850" i="1"/>
  <c r="I2850" i="1"/>
  <c r="E2969" i="1"/>
  <c r="G2969" i="1"/>
  <c r="I2969" i="1"/>
  <c r="D2854" i="1"/>
  <c r="C2970" i="1"/>
  <c r="H2602" i="1"/>
  <c r="N1214" i="1"/>
  <c r="G1299" i="1"/>
  <c r="H2603" i="1"/>
  <c r="H2604" i="1"/>
  <c r="C1706" i="1"/>
  <c r="H2608" i="1"/>
  <c r="H2609" i="1"/>
  <c r="H2610" i="1"/>
  <c r="D1887" i="1"/>
  <c r="H2613" i="1"/>
  <c r="O373" i="1"/>
  <c r="E1887" i="1"/>
  <c r="F1887" i="1"/>
  <c r="H2614" i="1"/>
  <c r="H2615" i="1"/>
  <c r="J1887" i="1"/>
  <c r="H2616" i="1"/>
  <c r="L1887" i="1"/>
  <c r="H2617" i="1"/>
  <c r="N1887" i="1"/>
  <c r="H2618" i="1"/>
  <c r="D2007" i="1"/>
  <c r="H2619" i="1"/>
  <c r="F2007" i="1"/>
  <c r="H2620" i="1"/>
  <c r="H2621" i="1"/>
  <c r="J2007" i="1"/>
  <c r="H2622" i="1"/>
  <c r="L2007" i="1"/>
  <c r="H2623" i="1"/>
  <c r="N2007" i="1"/>
  <c r="H2624" i="1"/>
  <c r="D2127" i="1"/>
  <c r="H2625" i="1"/>
  <c r="F2127" i="1"/>
  <c r="H2626" i="1"/>
  <c r="I617" i="1"/>
  <c r="G2127" i="1"/>
  <c r="H2127" i="1"/>
  <c r="H2627" i="1"/>
  <c r="J2127" i="1"/>
  <c r="H2628" i="1"/>
  <c r="L2127" i="1"/>
  <c r="H2629" i="1"/>
  <c r="N2127" i="1"/>
  <c r="H2630" i="1"/>
  <c r="D2247" i="1"/>
  <c r="H2631" i="1"/>
  <c r="H2632" i="1"/>
  <c r="H2633" i="1"/>
  <c r="H2634" i="1"/>
  <c r="H2636" i="1"/>
  <c r="J2714" i="1"/>
  <c r="H2857" i="1"/>
  <c r="E2854" i="1"/>
  <c r="F2854" i="1"/>
  <c r="D2855" i="1"/>
  <c r="E2855" i="1"/>
  <c r="F2855" i="1"/>
  <c r="D2856" i="1"/>
  <c r="E2856" i="1"/>
  <c r="F2856" i="1"/>
  <c r="F2857" i="1"/>
  <c r="G2854" i="1"/>
  <c r="H2854" i="1"/>
  <c r="I2854" i="1"/>
  <c r="E2970" i="1"/>
  <c r="G2970" i="1"/>
  <c r="I2970" i="1"/>
  <c r="C2971" i="1"/>
  <c r="G2855" i="1"/>
  <c r="H2855" i="1"/>
  <c r="I2855" i="1"/>
  <c r="E2971" i="1"/>
  <c r="G2971" i="1"/>
  <c r="I2971" i="1"/>
  <c r="C2972" i="1"/>
  <c r="G2856" i="1"/>
  <c r="H2856" i="1"/>
  <c r="I2856" i="1"/>
  <c r="E2972" i="1"/>
  <c r="G2972" i="1"/>
  <c r="I2972" i="1"/>
  <c r="D2860" i="1"/>
  <c r="C2973" i="1"/>
  <c r="I2602" i="1"/>
  <c r="N1215" i="1"/>
  <c r="G1300" i="1"/>
  <c r="I2603" i="1"/>
  <c r="I2604" i="1"/>
  <c r="C1707" i="1"/>
  <c r="I2608" i="1"/>
  <c r="I2609" i="1"/>
  <c r="I2610" i="1"/>
  <c r="D1888" i="1"/>
  <c r="I2613" i="1"/>
  <c r="O374" i="1"/>
  <c r="E1888" i="1"/>
  <c r="F1888" i="1"/>
  <c r="I2614" i="1"/>
  <c r="I2615" i="1"/>
  <c r="J1888" i="1"/>
  <c r="I2616" i="1"/>
  <c r="L1888" i="1"/>
  <c r="I2617" i="1"/>
  <c r="N1888" i="1"/>
  <c r="I2618" i="1"/>
  <c r="D2008" i="1"/>
  <c r="I2619" i="1"/>
  <c r="F2008" i="1"/>
  <c r="I2620" i="1"/>
  <c r="I2621" i="1"/>
  <c r="J2008" i="1"/>
  <c r="I2622" i="1"/>
  <c r="L2008" i="1"/>
  <c r="I2623" i="1"/>
  <c r="N2008" i="1"/>
  <c r="I2624" i="1"/>
  <c r="D2128" i="1"/>
  <c r="I2625" i="1"/>
  <c r="F2128" i="1"/>
  <c r="I2626" i="1"/>
  <c r="I620" i="1"/>
  <c r="G2128" i="1"/>
  <c r="H2128" i="1"/>
  <c r="I2627" i="1"/>
  <c r="J2128" i="1"/>
  <c r="I2628" i="1"/>
  <c r="L2128" i="1"/>
  <c r="I2629" i="1"/>
  <c r="N2128" i="1"/>
  <c r="I2630" i="1"/>
  <c r="D2248" i="1"/>
  <c r="I2631" i="1"/>
  <c r="I2632" i="1"/>
  <c r="I2633" i="1"/>
  <c r="I2634" i="1"/>
  <c r="I2636" i="1"/>
  <c r="J2715" i="1"/>
  <c r="H2863" i="1"/>
  <c r="E2860" i="1"/>
  <c r="F2860" i="1"/>
  <c r="D2861" i="1"/>
  <c r="E2861" i="1"/>
  <c r="F2861" i="1"/>
  <c r="D2862" i="1"/>
  <c r="E2862" i="1"/>
  <c r="F2862" i="1"/>
  <c r="F2863" i="1"/>
  <c r="G2860" i="1"/>
  <c r="H2860" i="1"/>
  <c r="I2860" i="1"/>
  <c r="E2973" i="1"/>
  <c r="G2973" i="1"/>
  <c r="I2973" i="1"/>
  <c r="C2974" i="1"/>
  <c r="I2861" i="1"/>
  <c r="E2974" i="1"/>
  <c r="G2974" i="1"/>
  <c r="I2974" i="1"/>
  <c r="C2975" i="1"/>
  <c r="I2862" i="1"/>
  <c r="E2975" i="1"/>
  <c r="G2975" i="1"/>
  <c r="I2975" i="1"/>
  <c r="D2866" i="1"/>
  <c r="C2976" i="1"/>
  <c r="I2866" i="1"/>
  <c r="E2976" i="1"/>
  <c r="G2976" i="1"/>
  <c r="I2976" i="1"/>
  <c r="D2867" i="1"/>
  <c r="C2977" i="1"/>
  <c r="I2867" i="1"/>
  <c r="E2977" i="1"/>
  <c r="G2977" i="1"/>
  <c r="I2977" i="1"/>
  <c r="D2868" i="1"/>
  <c r="C2978" i="1"/>
  <c r="I2868" i="1"/>
  <c r="E2978" i="1"/>
  <c r="G2978" i="1"/>
  <c r="I2978" i="1"/>
  <c r="D2872" i="1"/>
  <c r="C2979" i="1"/>
  <c r="I2872" i="1"/>
  <c r="E2979" i="1"/>
  <c r="G2979" i="1"/>
  <c r="I2979" i="1"/>
  <c r="D2873" i="1"/>
  <c r="C2980" i="1"/>
  <c r="I2873" i="1"/>
  <c r="E2980" i="1"/>
  <c r="G2980" i="1"/>
  <c r="I2980" i="1"/>
  <c r="D2874" i="1"/>
  <c r="C2981" i="1"/>
  <c r="I2874" i="1"/>
  <c r="E2981" i="1"/>
  <c r="G2981" i="1"/>
  <c r="I2981" i="1"/>
  <c r="D14" i="3"/>
  <c r="E2422" i="1"/>
  <c r="D1233" i="1"/>
  <c r="G1278" i="1"/>
  <c r="E2423" i="1"/>
  <c r="E2424" i="1"/>
  <c r="C1652" i="1"/>
  <c r="E2428" i="1"/>
  <c r="E2429" i="1"/>
  <c r="E2430" i="1"/>
  <c r="D1833" i="1"/>
  <c r="E2433" i="1"/>
  <c r="E392" i="1"/>
  <c r="E1833" i="1"/>
  <c r="F1833" i="1"/>
  <c r="E2434" i="1"/>
  <c r="E2435" i="1"/>
  <c r="J1833" i="1"/>
  <c r="E2436" i="1"/>
  <c r="L1833" i="1"/>
  <c r="E2437" i="1"/>
  <c r="N1833" i="1"/>
  <c r="E2438" i="1"/>
  <c r="D1953" i="1"/>
  <c r="E2439" i="1"/>
  <c r="F1953" i="1"/>
  <c r="E2440" i="1"/>
  <c r="E2441" i="1"/>
  <c r="J1953" i="1"/>
  <c r="E2442" i="1"/>
  <c r="L1953" i="1"/>
  <c r="E2443" i="1"/>
  <c r="N1953" i="1"/>
  <c r="E2444" i="1"/>
  <c r="D2073" i="1"/>
  <c r="E2445" i="1"/>
  <c r="F2073" i="1"/>
  <c r="E2446" i="1"/>
  <c r="E2447" i="1"/>
  <c r="J2073" i="1"/>
  <c r="E2448" i="1"/>
  <c r="L2073" i="1"/>
  <c r="E2449" i="1"/>
  <c r="N2073" i="1"/>
  <c r="E2450" i="1"/>
  <c r="D2193" i="1"/>
  <c r="E2451" i="1"/>
  <c r="E2452" i="1"/>
  <c r="E2453" i="1"/>
  <c r="E2454" i="1"/>
  <c r="E2456" i="1"/>
  <c r="C2709" i="1"/>
  <c r="F2422" i="1"/>
  <c r="D1234" i="1"/>
  <c r="G1279" i="1"/>
  <c r="F2423" i="1"/>
  <c r="F2424" i="1"/>
  <c r="C1653" i="1"/>
  <c r="F2428" i="1"/>
  <c r="F2429" i="1"/>
  <c r="F2430" i="1"/>
  <c r="D1834" i="1"/>
  <c r="F2433" i="1"/>
  <c r="E393" i="1"/>
  <c r="E1834" i="1"/>
  <c r="F1834" i="1"/>
  <c r="F2434" i="1"/>
  <c r="F2435" i="1"/>
  <c r="J1834" i="1"/>
  <c r="F2436" i="1"/>
  <c r="L1834" i="1"/>
  <c r="F2437" i="1"/>
  <c r="N1834" i="1"/>
  <c r="F2438" i="1"/>
  <c r="D1954" i="1"/>
  <c r="F2439" i="1"/>
  <c r="F1954" i="1"/>
  <c r="F2440" i="1"/>
  <c r="F2441" i="1"/>
  <c r="J1954" i="1"/>
  <c r="F2442" i="1"/>
  <c r="L1954" i="1"/>
  <c r="F2443" i="1"/>
  <c r="N1954" i="1"/>
  <c r="F2444" i="1"/>
  <c r="D2074" i="1"/>
  <c r="F2445" i="1"/>
  <c r="F2074" i="1"/>
  <c r="F2446" i="1"/>
  <c r="F2447" i="1"/>
  <c r="J2074" i="1"/>
  <c r="F2448" i="1"/>
  <c r="L2074" i="1"/>
  <c r="F2449" i="1"/>
  <c r="N2074" i="1"/>
  <c r="F2450" i="1"/>
  <c r="D2194" i="1"/>
  <c r="F2451" i="1"/>
  <c r="F2452" i="1"/>
  <c r="F2453" i="1"/>
  <c r="F2454" i="1"/>
  <c r="F2456" i="1"/>
  <c r="C2710" i="1"/>
  <c r="G2422" i="1"/>
  <c r="D1235" i="1"/>
  <c r="G1280" i="1"/>
  <c r="G2423" i="1"/>
  <c r="G2424" i="1"/>
  <c r="C1654" i="1"/>
  <c r="G2428" i="1"/>
  <c r="G2429" i="1"/>
  <c r="G2430" i="1"/>
  <c r="D1835" i="1"/>
  <c r="G2433" i="1"/>
  <c r="E394" i="1"/>
  <c r="E1835" i="1"/>
  <c r="F1835" i="1"/>
  <c r="G2434" i="1"/>
  <c r="G2435" i="1"/>
  <c r="J1835" i="1"/>
  <c r="G2436" i="1"/>
  <c r="L1835" i="1"/>
  <c r="G2437" i="1"/>
  <c r="N1835" i="1"/>
  <c r="G2438" i="1"/>
  <c r="D1955" i="1"/>
  <c r="G2439" i="1"/>
  <c r="F1955" i="1"/>
  <c r="G2440" i="1"/>
  <c r="G2441" i="1"/>
  <c r="J1955" i="1"/>
  <c r="G2442" i="1"/>
  <c r="L1955" i="1"/>
  <c r="G2443" i="1"/>
  <c r="N1955" i="1"/>
  <c r="G2444" i="1"/>
  <c r="D2075" i="1"/>
  <c r="G2445" i="1"/>
  <c r="F2075" i="1"/>
  <c r="G2446" i="1"/>
  <c r="G2447" i="1"/>
  <c r="J2075" i="1"/>
  <c r="G2448" i="1"/>
  <c r="L2075" i="1"/>
  <c r="G2449" i="1"/>
  <c r="N2075" i="1"/>
  <c r="G2450" i="1"/>
  <c r="D2195" i="1"/>
  <c r="G2451" i="1"/>
  <c r="G2452" i="1"/>
  <c r="G2453" i="1"/>
  <c r="G2454" i="1"/>
  <c r="G2456" i="1"/>
  <c r="C2711" i="1"/>
  <c r="H2422" i="1"/>
  <c r="D1236" i="1"/>
  <c r="G1281" i="1"/>
  <c r="H2423" i="1"/>
  <c r="H2424" i="1"/>
  <c r="C1655" i="1"/>
  <c r="H2428" i="1"/>
  <c r="H2429" i="1"/>
  <c r="H2430" i="1"/>
  <c r="D1836" i="1"/>
  <c r="H2433" i="1"/>
  <c r="E395" i="1"/>
  <c r="E1836" i="1"/>
  <c r="F1836" i="1"/>
  <c r="H2434" i="1"/>
  <c r="H2435" i="1"/>
  <c r="J1836" i="1"/>
  <c r="H2436" i="1"/>
  <c r="L1836" i="1"/>
  <c r="H2437" i="1"/>
  <c r="N1836" i="1"/>
  <c r="H2438" i="1"/>
  <c r="D1956" i="1"/>
  <c r="H2439" i="1"/>
  <c r="F1956" i="1"/>
  <c r="H2440" i="1"/>
  <c r="H2441" i="1"/>
  <c r="J1956" i="1"/>
  <c r="H2442" i="1"/>
  <c r="L1956" i="1"/>
  <c r="H2443" i="1"/>
  <c r="N1956" i="1"/>
  <c r="H2444" i="1"/>
  <c r="D2076" i="1"/>
  <c r="H2445" i="1"/>
  <c r="F2076" i="1"/>
  <c r="H2446" i="1"/>
  <c r="H2447" i="1"/>
  <c r="J2076" i="1"/>
  <c r="H2448" i="1"/>
  <c r="L2076" i="1"/>
  <c r="H2449" i="1"/>
  <c r="N2076" i="1"/>
  <c r="H2450" i="1"/>
  <c r="D2196" i="1"/>
  <c r="H2451" i="1"/>
  <c r="H2452" i="1"/>
  <c r="H2453" i="1"/>
  <c r="H2454" i="1"/>
  <c r="H2456" i="1"/>
  <c r="C2712" i="1"/>
  <c r="I2422" i="1"/>
  <c r="D1237" i="1"/>
  <c r="G1282" i="1"/>
  <c r="I2423" i="1"/>
  <c r="I2424" i="1"/>
  <c r="C1656" i="1"/>
  <c r="I2428" i="1"/>
  <c r="I2429" i="1"/>
  <c r="I2430" i="1"/>
  <c r="D1837" i="1"/>
  <c r="I2433" i="1"/>
  <c r="E396" i="1"/>
  <c r="E1837" i="1"/>
  <c r="F1837" i="1"/>
  <c r="I2434" i="1"/>
  <c r="I2435" i="1"/>
  <c r="J1837" i="1"/>
  <c r="I2436" i="1"/>
  <c r="L1837" i="1"/>
  <c r="I2437" i="1"/>
  <c r="N1837" i="1"/>
  <c r="I2438" i="1"/>
  <c r="D1957" i="1"/>
  <c r="I2439" i="1"/>
  <c r="F1957" i="1"/>
  <c r="I2440" i="1"/>
  <c r="I2441" i="1"/>
  <c r="J1957" i="1"/>
  <c r="I2442" i="1"/>
  <c r="L1957" i="1"/>
  <c r="I2443" i="1"/>
  <c r="N1957" i="1"/>
  <c r="I2444" i="1"/>
  <c r="D2077" i="1"/>
  <c r="I2445" i="1"/>
  <c r="F2077" i="1"/>
  <c r="I2446" i="1"/>
  <c r="I2447" i="1"/>
  <c r="J2077" i="1"/>
  <c r="I2448" i="1"/>
  <c r="L2077" i="1"/>
  <c r="I2449" i="1"/>
  <c r="N2077" i="1"/>
  <c r="I2450" i="1"/>
  <c r="D2197" i="1"/>
  <c r="I2451" i="1"/>
  <c r="I2452" i="1"/>
  <c r="I2453" i="1"/>
  <c r="I2454" i="1"/>
  <c r="I2456" i="1"/>
  <c r="C2713" i="1"/>
  <c r="M2422" i="1"/>
  <c r="D1241" i="1"/>
  <c r="G1286" i="1"/>
  <c r="M2423" i="1"/>
  <c r="M2424" i="1"/>
  <c r="C1660" i="1"/>
  <c r="M2428" i="1"/>
  <c r="M2429" i="1"/>
  <c r="M2430" i="1"/>
  <c r="D1841" i="1"/>
  <c r="M2433" i="1"/>
  <c r="E400" i="1"/>
  <c r="E1841" i="1"/>
  <c r="F1841" i="1"/>
  <c r="M2434" i="1"/>
  <c r="M2435" i="1"/>
  <c r="J1841" i="1"/>
  <c r="M2436" i="1"/>
  <c r="L1841" i="1"/>
  <c r="M2437" i="1"/>
  <c r="N1841" i="1"/>
  <c r="M2438" i="1"/>
  <c r="D1961" i="1"/>
  <c r="M2439" i="1"/>
  <c r="F1961" i="1"/>
  <c r="M2440" i="1"/>
  <c r="M2441" i="1"/>
  <c r="J1961" i="1"/>
  <c r="M2442" i="1"/>
  <c r="L1961" i="1"/>
  <c r="M2443" i="1"/>
  <c r="N1961" i="1"/>
  <c r="M2444" i="1"/>
  <c r="D2081" i="1"/>
  <c r="M2445" i="1"/>
  <c r="F2081" i="1"/>
  <c r="M2446" i="1"/>
  <c r="M2447" i="1"/>
  <c r="J2081" i="1"/>
  <c r="M2448" i="1"/>
  <c r="L2081" i="1"/>
  <c r="M2449" i="1"/>
  <c r="N2081" i="1"/>
  <c r="M2450" i="1"/>
  <c r="D2201" i="1"/>
  <c r="M2451" i="1"/>
  <c r="M2452" i="1"/>
  <c r="M2453" i="1"/>
  <c r="M2454" i="1"/>
  <c r="M2456" i="1"/>
  <c r="C2717" i="1"/>
  <c r="N2422" i="1"/>
  <c r="D1242" i="1"/>
  <c r="G1287" i="1"/>
  <c r="N2423" i="1"/>
  <c r="N2424" i="1"/>
  <c r="C1661" i="1"/>
  <c r="N2428" i="1"/>
  <c r="N2429" i="1"/>
  <c r="N2430" i="1"/>
  <c r="D1842" i="1"/>
  <c r="N2433" i="1"/>
  <c r="E401" i="1"/>
  <c r="E1842" i="1"/>
  <c r="F1842" i="1"/>
  <c r="N2434" i="1"/>
  <c r="N2435" i="1"/>
  <c r="J1842" i="1"/>
  <c r="N2436" i="1"/>
  <c r="L1842" i="1"/>
  <c r="N2437" i="1"/>
  <c r="N1842" i="1"/>
  <c r="N2438" i="1"/>
  <c r="D1962" i="1"/>
  <c r="N2439" i="1"/>
  <c r="F1962" i="1"/>
  <c r="N2440" i="1"/>
  <c r="N2441" i="1"/>
  <c r="J1962" i="1"/>
  <c r="N2442" i="1"/>
  <c r="L1962" i="1"/>
  <c r="N2443" i="1"/>
  <c r="N1962" i="1"/>
  <c r="N2444" i="1"/>
  <c r="D2082" i="1"/>
  <c r="N2445" i="1"/>
  <c r="F2082" i="1"/>
  <c r="N2446" i="1"/>
  <c r="N2447" i="1"/>
  <c r="J2082" i="1"/>
  <c r="N2448" i="1"/>
  <c r="L2082" i="1"/>
  <c r="N2449" i="1"/>
  <c r="N2082" i="1"/>
  <c r="N2450" i="1"/>
  <c r="D2202" i="1"/>
  <c r="N2451" i="1"/>
  <c r="N2452" i="1"/>
  <c r="N2453" i="1"/>
  <c r="N2454" i="1"/>
  <c r="N2456" i="1"/>
  <c r="C2718" i="1"/>
  <c r="O2422" i="1"/>
  <c r="D1243" i="1"/>
  <c r="G1288" i="1"/>
  <c r="O2423" i="1"/>
  <c r="O2424" i="1"/>
  <c r="C1662" i="1"/>
  <c r="O2428" i="1"/>
  <c r="O2429" i="1"/>
  <c r="O2430" i="1"/>
  <c r="D1843" i="1"/>
  <c r="O2433" i="1"/>
  <c r="E402" i="1"/>
  <c r="E1843" i="1"/>
  <c r="F1843" i="1"/>
  <c r="O2434" i="1"/>
  <c r="O2435" i="1"/>
  <c r="J1843" i="1"/>
  <c r="O2436" i="1"/>
  <c r="L1843" i="1"/>
  <c r="O2437" i="1"/>
  <c r="N1843" i="1"/>
  <c r="O2438" i="1"/>
  <c r="D1963" i="1"/>
  <c r="O2439" i="1"/>
  <c r="F1963" i="1"/>
  <c r="O2440" i="1"/>
  <c r="O2441" i="1"/>
  <c r="J1963" i="1"/>
  <c r="O2442" i="1"/>
  <c r="L1963" i="1"/>
  <c r="O2443" i="1"/>
  <c r="N1963" i="1"/>
  <c r="O2444" i="1"/>
  <c r="D2083" i="1"/>
  <c r="O2445" i="1"/>
  <c r="F2083" i="1"/>
  <c r="O2446" i="1"/>
  <c r="O2447" i="1"/>
  <c r="J2083" i="1"/>
  <c r="O2448" i="1"/>
  <c r="L2083" i="1"/>
  <c r="O2449" i="1"/>
  <c r="N2083" i="1"/>
  <c r="O2450" i="1"/>
  <c r="D2203" i="1"/>
  <c r="O2451" i="1"/>
  <c r="O2452" i="1"/>
  <c r="O2453" i="1"/>
  <c r="O2454" i="1"/>
  <c r="O2456" i="1"/>
  <c r="C2719" i="1"/>
  <c r="D1592" i="1"/>
  <c r="E1592" i="1"/>
  <c r="G1592" i="1"/>
  <c r="I1592" i="1"/>
  <c r="K1592" i="1"/>
  <c r="M1592" i="1"/>
  <c r="O1592" i="1"/>
  <c r="E2487" i="1"/>
  <c r="C1665" i="1"/>
  <c r="E2488" i="1"/>
  <c r="E2489" i="1"/>
  <c r="I931" i="1"/>
  <c r="E2470" i="1"/>
  <c r="E1051" i="1"/>
  <c r="H1051" i="1"/>
  <c r="K1051" i="1"/>
  <c r="M1051" i="1"/>
  <c r="E2472" i="1"/>
  <c r="E2473" i="1"/>
  <c r="E2478" i="1"/>
  <c r="E2479" i="1"/>
  <c r="E2490" i="1"/>
  <c r="D1846" i="1"/>
  <c r="E2493" i="1"/>
  <c r="E2494" i="1"/>
  <c r="K1780" i="1"/>
  <c r="G1846" i="1"/>
  <c r="H1846" i="1"/>
  <c r="E2495" i="1"/>
  <c r="J1846" i="1"/>
  <c r="E2496" i="1"/>
  <c r="L1846" i="1"/>
  <c r="E2497" i="1"/>
  <c r="N1846" i="1"/>
  <c r="E2498" i="1"/>
  <c r="D1966" i="1"/>
  <c r="E2499" i="1"/>
  <c r="F1966" i="1"/>
  <c r="E2500" i="1"/>
  <c r="D1764" i="1"/>
  <c r="G1966" i="1"/>
  <c r="H1966" i="1"/>
  <c r="E2501" i="1"/>
  <c r="J1966" i="1"/>
  <c r="E2502" i="1"/>
  <c r="L1966" i="1"/>
  <c r="E2503" i="1"/>
  <c r="N1966" i="1"/>
  <c r="E2504" i="1"/>
  <c r="D2086" i="1"/>
  <c r="E2505" i="1"/>
  <c r="F2086" i="1"/>
  <c r="E2506" i="1"/>
  <c r="E2507" i="1"/>
  <c r="J2086" i="1"/>
  <c r="E2508" i="1"/>
  <c r="L2086" i="1"/>
  <c r="E2509" i="1"/>
  <c r="N2086" i="1"/>
  <c r="E2510" i="1"/>
  <c r="D2206" i="1"/>
  <c r="E2511" i="1"/>
  <c r="E2512" i="1"/>
  <c r="D1779" i="1"/>
  <c r="G2206" i="1"/>
  <c r="H2206" i="1"/>
  <c r="E2513" i="1"/>
  <c r="E2514" i="1"/>
  <c r="E2516" i="1"/>
  <c r="C2722" i="1"/>
  <c r="D1593" i="1"/>
  <c r="E1593" i="1"/>
  <c r="G1593" i="1"/>
  <c r="I1593" i="1"/>
  <c r="K1593" i="1"/>
  <c r="M1593" i="1"/>
  <c r="O1593" i="1"/>
  <c r="F2487" i="1"/>
  <c r="C1666" i="1"/>
  <c r="F2488" i="1"/>
  <c r="F2489" i="1"/>
  <c r="I932" i="1"/>
  <c r="F2470" i="1"/>
  <c r="E1052" i="1"/>
  <c r="H1052" i="1"/>
  <c r="K1052" i="1"/>
  <c r="M1052" i="1"/>
  <c r="F2472" i="1"/>
  <c r="F2473" i="1"/>
  <c r="F2478" i="1"/>
  <c r="F2479" i="1"/>
  <c r="F2490" i="1"/>
  <c r="D1847" i="1"/>
  <c r="F2493" i="1"/>
  <c r="F2494" i="1"/>
  <c r="K1781" i="1"/>
  <c r="G1847" i="1"/>
  <c r="H1847" i="1"/>
  <c r="F2495" i="1"/>
  <c r="J1847" i="1"/>
  <c r="F2496" i="1"/>
  <c r="L1847" i="1"/>
  <c r="F2497" i="1"/>
  <c r="N1847" i="1"/>
  <c r="F2498" i="1"/>
  <c r="D1967" i="1"/>
  <c r="F2499" i="1"/>
  <c r="F1967" i="1"/>
  <c r="F2500" i="1"/>
  <c r="D1765" i="1"/>
  <c r="G1967" i="1"/>
  <c r="H1967" i="1"/>
  <c r="F2501" i="1"/>
  <c r="J1967" i="1"/>
  <c r="F2502" i="1"/>
  <c r="L1967" i="1"/>
  <c r="F2503" i="1"/>
  <c r="N1967" i="1"/>
  <c r="F2504" i="1"/>
  <c r="D2087" i="1"/>
  <c r="F2505" i="1"/>
  <c r="F2087" i="1"/>
  <c r="F2506" i="1"/>
  <c r="F2507" i="1"/>
  <c r="J2087" i="1"/>
  <c r="F2508" i="1"/>
  <c r="L2087" i="1"/>
  <c r="F2509" i="1"/>
  <c r="N2087" i="1"/>
  <c r="F2510" i="1"/>
  <c r="D2207" i="1"/>
  <c r="F2511" i="1"/>
  <c r="F2512" i="1"/>
  <c r="D1780" i="1"/>
  <c r="G2207" i="1"/>
  <c r="H2207" i="1"/>
  <c r="F2513" i="1"/>
  <c r="F2514" i="1"/>
  <c r="F2516" i="1"/>
  <c r="C2723" i="1"/>
  <c r="D1594" i="1"/>
  <c r="E1594" i="1"/>
  <c r="G1594" i="1"/>
  <c r="I1594" i="1"/>
  <c r="K1594" i="1"/>
  <c r="M1594" i="1"/>
  <c r="O1594" i="1"/>
  <c r="G2487" i="1"/>
  <c r="C1667" i="1"/>
  <c r="G2488" i="1"/>
  <c r="G2489" i="1"/>
  <c r="I933" i="1"/>
  <c r="G2470" i="1"/>
  <c r="E1053" i="1"/>
  <c r="H1053" i="1"/>
  <c r="K1053" i="1"/>
  <c r="M1053" i="1"/>
  <c r="G2472" i="1"/>
  <c r="G2473" i="1"/>
  <c r="G2478" i="1"/>
  <c r="G2479" i="1"/>
  <c r="G2490" i="1"/>
  <c r="D1848" i="1"/>
  <c r="G2493" i="1"/>
  <c r="G2494" i="1"/>
  <c r="K1782" i="1"/>
  <c r="G1848" i="1"/>
  <c r="H1848" i="1"/>
  <c r="G2495" i="1"/>
  <c r="J1848" i="1"/>
  <c r="G2496" i="1"/>
  <c r="L1848" i="1"/>
  <c r="G2497" i="1"/>
  <c r="N1848" i="1"/>
  <c r="G2498" i="1"/>
  <c r="D1968" i="1"/>
  <c r="G2499" i="1"/>
  <c r="F1968" i="1"/>
  <c r="G2500" i="1"/>
  <c r="D1766" i="1"/>
  <c r="G1968" i="1"/>
  <c r="H1968" i="1"/>
  <c r="G2501" i="1"/>
  <c r="J1968" i="1"/>
  <c r="G2502" i="1"/>
  <c r="L1968" i="1"/>
  <c r="G2503" i="1"/>
  <c r="N1968" i="1"/>
  <c r="G2504" i="1"/>
  <c r="D2088" i="1"/>
  <c r="G2505" i="1"/>
  <c r="F2088" i="1"/>
  <c r="G2506" i="1"/>
  <c r="G2507" i="1"/>
  <c r="J2088" i="1"/>
  <c r="G2508" i="1"/>
  <c r="L2088" i="1"/>
  <c r="G2509" i="1"/>
  <c r="N2088" i="1"/>
  <c r="G2510" i="1"/>
  <c r="D2208" i="1"/>
  <c r="G2511" i="1"/>
  <c r="G2512" i="1"/>
  <c r="D1781" i="1"/>
  <c r="G2208" i="1"/>
  <c r="H2208" i="1"/>
  <c r="G2513" i="1"/>
  <c r="G2514" i="1"/>
  <c r="G2516" i="1"/>
  <c r="C2724" i="1"/>
  <c r="D1595" i="1"/>
  <c r="E1595" i="1"/>
  <c r="G1595" i="1"/>
  <c r="I1595" i="1"/>
  <c r="K1595" i="1"/>
  <c r="M1595" i="1"/>
  <c r="O1595" i="1"/>
  <c r="H2487" i="1"/>
  <c r="K815" i="1"/>
  <c r="J678" i="1"/>
  <c r="J680" i="1"/>
  <c r="J682" i="1"/>
  <c r="K682" i="1"/>
  <c r="K687" i="1"/>
  <c r="K689" i="1"/>
  <c r="L789" i="1"/>
  <c r="L815" i="1"/>
  <c r="D938" i="1"/>
  <c r="L594" i="1"/>
  <c r="E938" i="1"/>
  <c r="H938" i="1"/>
  <c r="I938" i="1"/>
  <c r="K938" i="1"/>
  <c r="O1668" i="1"/>
  <c r="C1668" i="1"/>
  <c r="H2488" i="1"/>
  <c r="H2489" i="1"/>
  <c r="K940" i="1"/>
  <c r="H2472" i="1"/>
  <c r="H2473" i="1"/>
  <c r="H2479" i="1"/>
  <c r="H2490" i="1"/>
  <c r="D1849" i="1"/>
  <c r="H2493" i="1"/>
  <c r="H2494" i="1"/>
  <c r="K1783" i="1"/>
  <c r="G1849" i="1"/>
  <c r="H1849" i="1"/>
  <c r="H2495" i="1"/>
  <c r="J1849" i="1"/>
  <c r="H2496" i="1"/>
  <c r="L1849" i="1"/>
  <c r="H2497" i="1"/>
  <c r="N1849" i="1"/>
  <c r="H2498" i="1"/>
  <c r="D1969" i="1"/>
  <c r="H2499" i="1"/>
  <c r="F1969" i="1"/>
  <c r="H2500" i="1"/>
  <c r="D1767" i="1"/>
  <c r="G1969" i="1"/>
  <c r="H1969" i="1"/>
  <c r="H2501" i="1"/>
  <c r="J1969" i="1"/>
  <c r="H2502" i="1"/>
  <c r="L1969" i="1"/>
  <c r="H2503" i="1"/>
  <c r="N1969" i="1"/>
  <c r="H2504" i="1"/>
  <c r="D2089" i="1"/>
  <c r="H2505" i="1"/>
  <c r="F2089" i="1"/>
  <c r="H2506" i="1"/>
  <c r="H2507" i="1"/>
  <c r="J2089" i="1"/>
  <c r="H2508" i="1"/>
  <c r="L2089" i="1"/>
  <c r="H2509" i="1"/>
  <c r="N2089" i="1"/>
  <c r="H2510" i="1"/>
  <c r="D2209" i="1"/>
  <c r="H2511" i="1"/>
  <c r="H2512" i="1"/>
  <c r="D1782" i="1"/>
  <c r="G2209" i="1"/>
  <c r="H2209" i="1"/>
  <c r="H2513" i="1"/>
  <c r="H2514" i="1"/>
  <c r="H2516" i="1"/>
  <c r="C2725" i="1"/>
  <c r="K2482" i="1"/>
  <c r="I1211" i="1"/>
  <c r="K2483" i="1"/>
  <c r="K2484" i="1"/>
  <c r="C1671" i="1"/>
  <c r="K2488" i="1"/>
  <c r="K2489" i="1"/>
  <c r="K2490" i="1"/>
  <c r="D1852" i="1"/>
  <c r="K2493" i="1"/>
  <c r="J376" i="1"/>
  <c r="E1852" i="1"/>
  <c r="F1852" i="1"/>
  <c r="K2494" i="1"/>
  <c r="K2495" i="1"/>
  <c r="J1852" i="1"/>
  <c r="K2496" i="1"/>
  <c r="L1852" i="1"/>
  <c r="K2497" i="1"/>
  <c r="N1852" i="1"/>
  <c r="K2498" i="1"/>
  <c r="D1972" i="1"/>
  <c r="K2499" i="1"/>
  <c r="F1972" i="1"/>
  <c r="K2500" i="1"/>
  <c r="K2501" i="1"/>
  <c r="J1972" i="1"/>
  <c r="K2502" i="1"/>
  <c r="L1972" i="1"/>
  <c r="K2503" i="1"/>
  <c r="N1972" i="1"/>
  <c r="K2504" i="1"/>
  <c r="D2092" i="1"/>
  <c r="K2505" i="1"/>
  <c r="F2092" i="1"/>
  <c r="K2506" i="1"/>
  <c r="K2507" i="1"/>
  <c r="J2092" i="1"/>
  <c r="K2508" i="1"/>
  <c r="L2092" i="1"/>
  <c r="K2509" i="1"/>
  <c r="N2092" i="1"/>
  <c r="K2510" i="1"/>
  <c r="D2212" i="1"/>
  <c r="K2511" i="1"/>
  <c r="K2512" i="1"/>
  <c r="K2513" i="1"/>
  <c r="K2514" i="1"/>
  <c r="K2516" i="1"/>
  <c r="C2729" i="1"/>
  <c r="L2482" i="1"/>
  <c r="I1212" i="1"/>
  <c r="L2483" i="1"/>
  <c r="L2484" i="1"/>
  <c r="C1672" i="1"/>
  <c r="L2488" i="1"/>
  <c r="L2489" i="1"/>
  <c r="L2490" i="1"/>
  <c r="D1853" i="1"/>
  <c r="L2493" i="1"/>
  <c r="J377" i="1"/>
  <c r="E1853" i="1"/>
  <c r="F1853" i="1"/>
  <c r="L2494" i="1"/>
  <c r="L2495" i="1"/>
  <c r="J1853" i="1"/>
  <c r="L2496" i="1"/>
  <c r="L1853" i="1"/>
  <c r="L2497" i="1"/>
  <c r="N1853" i="1"/>
  <c r="L2498" i="1"/>
  <c r="D1973" i="1"/>
  <c r="L2499" i="1"/>
  <c r="F1973" i="1"/>
  <c r="L2500" i="1"/>
  <c r="L2501" i="1"/>
  <c r="J1973" i="1"/>
  <c r="L2502" i="1"/>
  <c r="L1973" i="1"/>
  <c r="L2503" i="1"/>
  <c r="N1973" i="1"/>
  <c r="L2504" i="1"/>
  <c r="D2093" i="1"/>
  <c r="L2505" i="1"/>
  <c r="F2093" i="1"/>
  <c r="L2506" i="1"/>
  <c r="L2507" i="1"/>
  <c r="J2093" i="1"/>
  <c r="L2508" i="1"/>
  <c r="L2093" i="1"/>
  <c r="L2509" i="1"/>
  <c r="N2093" i="1"/>
  <c r="L2510" i="1"/>
  <c r="D2213" i="1"/>
  <c r="L2511" i="1"/>
  <c r="L2512" i="1"/>
  <c r="L2513" i="1"/>
  <c r="L2514" i="1"/>
  <c r="L2516" i="1"/>
  <c r="C2730" i="1"/>
  <c r="I2542" i="1"/>
  <c r="I1219" i="1"/>
  <c r="I2543" i="1"/>
  <c r="I2544" i="1"/>
  <c r="H1460" i="1"/>
  <c r="F1460" i="1"/>
  <c r="I1460" i="1"/>
  <c r="J1460" i="1"/>
  <c r="K1460" i="1"/>
  <c r="M1460" i="1"/>
  <c r="O1460" i="1"/>
  <c r="H1484" i="1"/>
  <c r="E1484" i="1"/>
  <c r="F1484" i="1"/>
  <c r="I1484" i="1"/>
  <c r="J1484" i="1"/>
  <c r="K1484" i="1"/>
  <c r="M1484" i="1"/>
  <c r="O1484" i="1"/>
  <c r="I2545" i="1"/>
  <c r="D1518" i="1"/>
  <c r="F1518" i="1"/>
  <c r="H1518" i="1"/>
  <c r="L1518" i="1"/>
  <c r="N1518" i="1"/>
  <c r="O1518" i="1"/>
  <c r="I2546" i="1"/>
  <c r="C1694" i="1"/>
  <c r="I2548" i="1"/>
  <c r="I2549" i="1"/>
  <c r="I2550" i="1"/>
  <c r="D1875" i="1"/>
  <c r="I2553" i="1"/>
  <c r="J384" i="1"/>
  <c r="E1875" i="1"/>
  <c r="F1875" i="1"/>
  <c r="I2554" i="1"/>
  <c r="I2555" i="1"/>
  <c r="J1875" i="1"/>
  <c r="I2556" i="1"/>
  <c r="L1875" i="1"/>
  <c r="I2557" i="1"/>
  <c r="N1875" i="1"/>
  <c r="I2558" i="1"/>
  <c r="D1995" i="1"/>
  <c r="I2559" i="1"/>
  <c r="F1995" i="1"/>
  <c r="I2560" i="1"/>
  <c r="I2561" i="1"/>
  <c r="J1995" i="1"/>
  <c r="I2562" i="1"/>
  <c r="L1995" i="1"/>
  <c r="I2563" i="1"/>
  <c r="N1995" i="1"/>
  <c r="I2564" i="1"/>
  <c r="D2115" i="1"/>
  <c r="I2565" i="1"/>
  <c r="F2115" i="1"/>
  <c r="I2566" i="1"/>
  <c r="I2567" i="1"/>
  <c r="J2115" i="1"/>
  <c r="I2568" i="1"/>
  <c r="L2115" i="1"/>
  <c r="I2569" i="1"/>
  <c r="N2115" i="1"/>
  <c r="I2570" i="1"/>
  <c r="D2235" i="1"/>
  <c r="I2571" i="1"/>
  <c r="K1755" i="1"/>
  <c r="E2235" i="1"/>
  <c r="F2235" i="1"/>
  <c r="I2572" i="1"/>
  <c r="I2573" i="1"/>
  <c r="I2574" i="1"/>
  <c r="I2576" i="1"/>
  <c r="C2736" i="1"/>
  <c r="J2542" i="1"/>
  <c r="I1220" i="1"/>
  <c r="J2543" i="1"/>
  <c r="J2544" i="1"/>
  <c r="H1461" i="1"/>
  <c r="E1461" i="1"/>
  <c r="F1461" i="1"/>
  <c r="I1461" i="1"/>
  <c r="J1461" i="1"/>
  <c r="K1461" i="1"/>
  <c r="M1461" i="1"/>
  <c r="O1461" i="1"/>
  <c r="H1485" i="1"/>
  <c r="E1485" i="1"/>
  <c r="F1485" i="1"/>
  <c r="I1485" i="1"/>
  <c r="J1485" i="1"/>
  <c r="K1485" i="1"/>
  <c r="M1485" i="1"/>
  <c r="O1485" i="1"/>
  <c r="J2545" i="1"/>
  <c r="D1519" i="1"/>
  <c r="F1519" i="1"/>
  <c r="H1519" i="1"/>
  <c r="L1519" i="1"/>
  <c r="N1519" i="1"/>
  <c r="O1519" i="1"/>
  <c r="J2546" i="1"/>
  <c r="C1695" i="1"/>
  <c r="J2548" i="1"/>
  <c r="J2549" i="1"/>
  <c r="J2550" i="1"/>
  <c r="D1876" i="1"/>
  <c r="J2553" i="1"/>
  <c r="J385" i="1"/>
  <c r="E1876" i="1"/>
  <c r="F1876" i="1"/>
  <c r="J2554" i="1"/>
  <c r="J2555" i="1"/>
  <c r="J1876" i="1"/>
  <c r="J2556" i="1"/>
  <c r="L1876" i="1"/>
  <c r="J2557" i="1"/>
  <c r="N1876" i="1"/>
  <c r="J2558" i="1"/>
  <c r="D1996" i="1"/>
  <c r="J2559" i="1"/>
  <c r="F1996" i="1"/>
  <c r="J2560" i="1"/>
  <c r="J2561" i="1"/>
  <c r="J1996" i="1"/>
  <c r="J2562" i="1"/>
  <c r="L1996" i="1"/>
  <c r="J2563" i="1"/>
  <c r="N1996" i="1"/>
  <c r="J2564" i="1"/>
  <c r="D2116" i="1"/>
  <c r="J2565" i="1"/>
  <c r="F2116" i="1"/>
  <c r="J2566" i="1"/>
  <c r="J2567" i="1"/>
  <c r="J2116" i="1"/>
  <c r="J2568" i="1"/>
  <c r="L2116" i="1"/>
  <c r="J2569" i="1"/>
  <c r="N2116" i="1"/>
  <c r="J2570" i="1"/>
  <c r="D2236" i="1"/>
  <c r="J2571" i="1"/>
  <c r="J2572" i="1"/>
  <c r="J2573" i="1"/>
  <c r="J2574" i="1"/>
  <c r="J2576" i="1"/>
  <c r="C2737" i="1"/>
  <c r="K2542" i="1"/>
  <c r="I1221" i="1"/>
  <c r="K2543" i="1"/>
  <c r="K2544" i="1"/>
  <c r="H1462" i="1"/>
  <c r="E1462" i="1"/>
  <c r="F1462" i="1"/>
  <c r="I1462" i="1"/>
  <c r="J1462" i="1"/>
  <c r="K1462" i="1"/>
  <c r="M1462" i="1"/>
  <c r="O1462" i="1"/>
  <c r="H1486" i="1"/>
  <c r="E1486" i="1"/>
  <c r="F1486" i="1"/>
  <c r="I1486" i="1"/>
  <c r="J1486" i="1"/>
  <c r="K1486" i="1"/>
  <c r="M1486" i="1"/>
  <c r="O1486" i="1"/>
  <c r="K2545" i="1"/>
  <c r="D1520" i="1"/>
  <c r="F1520" i="1"/>
  <c r="H1520" i="1"/>
  <c r="L1520" i="1"/>
  <c r="N1520" i="1"/>
  <c r="O1520" i="1"/>
  <c r="K2546" i="1"/>
  <c r="C1696" i="1"/>
  <c r="K2548" i="1"/>
  <c r="K2549" i="1"/>
  <c r="K2550" i="1"/>
  <c r="D1877" i="1"/>
  <c r="K2553" i="1"/>
  <c r="J386" i="1"/>
  <c r="E1877" i="1"/>
  <c r="F1877" i="1"/>
  <c r="K2554" i="1"/>
  <c r="K2555" i="1"/>
  <c r="J1877" i="1"/>
  <c r="K2556" i="1"/>
  <c r="L1877" i="1"/>
  <c r="K2557" i="1"/>
  <c r="N1877" i="1"/>
  <c r="K2558" i="1"/>
  <c r="D1997" i="1"/>
  <c r="K2559" i="1"/>
  <c r="F1997" i="1"/>
  <c r="K2560" i="1"/>
  <c r="K2561" i="1"/>
  <c r="J1997" i="1"/>
  <c r="K2562" i="1"/>
  <c r="L1997" i="1"/>
  <c r="K2563" i="1"/>
  <c r="N1997" i="1"/>
  <c r="K2564" i="1"/>
  <c r="D2117" i="1"/>
  <c r="K2565" i="1"/>
  <c r="F2117" i="1"/>
  <c r="K2566" i="1"/>
  <c r="K2567" i="1"/>
  <c r="J2117" i="1"/>
  <c r="K2568" i="1"/>
  <c r="L2117" i="1"/>
  <c r="K2569" i="1"/>
  <c r="N2117" i="1"/>
  <c r="K2570" i="1"/>
  <c r="D2237" i="1"/>
  <c r="K2571" i="1"/>
  <c r="K2572" i="1"/>
  <c r="K2573" i="1"/>
  <c r="K2574" i="1"/>
  <c r="K2576" i="1"/>
  <c r="C2738" i="1"/>
  <c r="L2542" i="1"/>
  <c r="I1222" i="1"/>
  <c r="L2543" i="1"/>
  <c r="L2544" i="1"/>
  <c r="H1463" i="1"/>
  <c r="E1463" i="1"/>
  <c r="F1463" i="1"/>
  <c r="I1463" i="1"/>
  <c r="J1463" i="1"/>
  <c r="K1463" i="1"/>
  <c r="M1463" i="1"/>
  <c r="O1463" i="1"/>
  <c r="H1487" i="1"/>
  <c r="E1487" i="1"/>
  <c r="F1487" i="1"/>
  <c r="I1487" i="1"/>
  <c r="J1487" i="1"/>
  <c r="K1487" i="1"/>
  <c r="M1487" i="1"/>
  <c r="O1487" i="1"/>
  <c r="L2545" i="1"/>
  <c r="D1521" i="1"/>
  <c r="F1521" i="1"/>
  <c r="H1521" i="1"/>
  <c r="L1521" i="1"/>
  <c r="N1521" i="1"/>
  <c r="O1521" i="1"/>
  <c r="L2546" i="1"/>
  <c r="C1697" i="1"/>
  <c r="L2548" i="1"/>
  <c r="L2549" i="1"/>
  <c r="L2550" i="1"/>
  <c r="D1878" i="1"/>
  <c r="L2553" i="1"/>
  <c r="J387" i="1"/>
  <c r="E1878" i="1"/>
  <c r="F1878" i="1"/>
  <c r="L2554" i="1"/>
  <c r="L2555" i="1"/>
  <c r="J1878" i="1"/>
  <c r="L2556" i="1"/>
  <c r="L1878" i="1"/>
  <c r="L2557" i="1"/>
  <c r="N1878" i="1"/>
  <c r="L2558" i="1"/>
  <c r="D1998" i="1"/>
  <c r="L2559" i="1"/>
  <c r="F1998" i="1"/>
  <c r="L2560" i="1"/>
  <c r="L2561" i="1"/>
  <c r="J1998" i="1"/>
  <c r="L2562" i="1"/>
  <c r="L1998" i="1"/>
  <c r="L2563" i="1"/>
  <c r="N1998" i="1"/>
  <c r="L2564" i="1"/>
  <c r="D2118" i="1"/>
  <c r="L2565" i="1"/>
  <c r="F2118" i="1"/>
  <c r="L2566" i="1"/>
  <c r="L2567" i="1"/>
  <c r="J2118" i="1"/>
  <c r="L2568" i="1"/>
  <c r="L2118" i="1"/>
  <c r="L2569" i="1"/>
  <c r="N2118" i="1"/>
  <c r="L2570" i="1"/>
  <c r="D2238" i="1"/>
  <c r="L2571" i="1"/>
  <c r="L2572" i="1"/>
  <c r="L2573" i="1"/>
  <c r="L2574" i="1"/>
  <c r="L2576" i="1"/>
  <c r="C2739" i="1"/>
  <c r="M2542" i="1"/>
  <c r="I1223" i="1"/>
  <c r="M2543" i="1"/>
  <c r="M2544" i="1"/>
  <c r="H1464" i="1"/>
  <c r="E1464" i="1"/>
  <c r="F1464" i="1"/>
  <c r="I1464" i="1"/>
  <c r="J1464" i="1"/>
  <c r="K1464" i="1"/>
  <c r="M1464" i="1"/>
  <c r="O1464" i="1"/>
  <c r="H1488" i="1"/>
  <c r="E1488" i="1"/>
  <c r="F1488" i="1"/>
  <c r="I1488" i="1"/>
  <c r="J1488" i="1"/>
  <c r="K1488" i="1"/>
  <c r="M1488" i="1"/>
  <c r="O1488" i="1"/>
  <c r="M2545" i="1"/>
  <c r="D1522" i="1"/>
  <c r="F1522" i="1"/>
  <c r="H1522" i="1"/>
  <c r="L1522" i="1"/>
  <c r="N1522" i="1"/>
  <c r="O1522" i="1"/>
  <c r="M2546" i="1"/>
  <c r="C1698" i="1"/>
  <c r="M2548" i="1"/>
  <c r="M2549" i="1"/>
  <c r="M2550" i="1"/>
  <c r="D1879" i="1"/>
  <c r="M2553" i="1"/>
  <c r="J388" i="1"/>
  <c r="E1879" i="1"/>
  <c r="F1879" i="1"/>
  <c r="M2554" i="1"/>
  <c r="M2555" i="1"/>
  <c r="J1879" i="1"/>
  <c r="M2556" i="1"/>
  <c r="L1879" i="1"/>
  <c r="M2557" i="1"/>
  <c r="N1879" i="1"/>
  <c r="M2558" i="1"/>
  <c r="D1999" i="1"/>
  <c r="M2559" i="1"/>
  <c r="F1999" i="1"/>
  <c r="M2560" i="1"/>
  <c r="M2561" i="1"/>
  <c r="J1999" i="1"/>
  <c r="M2562" i="1"/>
  <c r="L1999" i="1"/>
  <c r="M2563" i="1"/>
  <c r="N1999" i="1"/>
  <c r="M2564" i="1"/>
  <c r="D2119" i="1"/>
  <c r="M2565" i="1"/>
  <c r="F2119" i="1"/>
  <c r="M2566" i="1"/>
  <c r="M2567" i="1"/>
  <c r="J2119" i="1"/>
  <c r="M2568" i="1"/>
  <c r="L2119" i="1"/>
  <c r="M2569" i="1"/>
  <c r="N2119" i="1"/>
  <c r="M2570" i="1"/>
  <c r="D2239" i="1"/>
  <c r="M2571" i="1"/>
  <c r="M2572" i="1"/>
  <c r="M2573" i="1"/>
  <c r="M2574" i="1"/>
  <c r="M2576" i="1"/>
  <c r="C2740" i="1"/>
  <c r="N2542" i="1"/>
  <c r="I1224" i="1"/>
  <c r="N2543" i="1"/>
  <c r="N2544" i="1"/>
  <c r="H1465" i="1"/>
  <c r="E1465" i="1"/>
  <c r="F1465" i="1"/>
  <c r="I1465" i="1"/>
  <c r="J1465" i="1"/>
  <c r="K1465" i="1"/>
  <c r="M1465" i="1"/>
  <c r="O1465" i="1"/>
  <c r="H1489" i="1"/>
  <c r="E1489" i="1"/>
  <c r="F1489" i="1"/>
  <c r="I1489" i="1"/>
  <c r="J1489" i="1"/>
  <c r="K1489" i="1"/>
  <c r="M1489" i="1"/>
  <c r="O1489" i="1"/>
  <c r="N2545" i="1"/>
  <c r="D1523" i="1"/>
  <c r="F1523" i="1"/>
  <c r="H1523" i="1"/>
  <c r="L1523" i="1"/>
  <c r="N1523" i="1"/>
  <c r="O1523" i="1"/>
  <c r="N2546" i="1"/>
  <c r="C1699" i="1"/>
  <c r="N2548" i="1"/>
  <c r="N2549" i="1"/>
  <c r="N2550" i="1"/>
  <c r="D1880" i="1"/>
  <c r="N2553" i="1"/>
  <c r="J389" i="1"/>
  <c r="E1880" i="1"/>
  <c r="F1880" i="1"/>
  <c r="N2554" i="1"/>
  <c r="N2555" i="1"/>
  <c r="J1880" i="1"/>
  <c r="N2556" i="1"/>
  <c r="L1880" i="1"/>
  <c r="N2557" i="1"/>
  <c r="N1880" i="1"/>
  <c r="N2558" i="1"/>
  <c r="D2000" i="1"/>
  <c r="N2559" i="1"/>
  <c r="F2000" i="1"/>
  <c r="N2560" i="1"/>
  <c r="N2561" i="1"/>
  <c r="J2000" i="1"/>
  <c r="N2562" i="1"/>
  <c r="L2000" i="1"/>
  <c r="N2563" i="1"/>
  <c r="N2000" i="1"/>
  <c r="N2564" i="1"/>
  <c r="D2120" i="1"/>
  <c r="N2565" i="1"/>
  <c r="F2120" i="1"/>
  <c r="N2566" i="1"/>
  <c r="N2567" i="1"/>
  <c r="J2120" i="1"/>
  <c r="N2568" i="1"/>
  <c r="L2120" i="1"/>
  <c r="N2569" i="1"/>
  <c r="N2120" i="1"/>
  <c r="N2570" i="1"/>
  <c r="D2240" i="1"/>
  <c r="N2571" i="1"/>
  <c r="N2572" i="1"/>
  <c r="N2573" i="1"/>
  <c r="N2574" i="1"/>
  <c r="N2576" i="1"/>
  <c r="C2741" i="1"/>
  <c r="O2542" i="1"/>
  <c r="I1225" i="1"/>
  <c r="O2543" i="1"/>
  <c r="O2544" i="1"/>
  <c r="H1466" i="1"/>
  <c r="E1466" i="1"/>
  <c r="F1466" i="1"/>
  <c r="I1466" i="1"/>
  <c r="J1466" i="1"/>
  <c r="K1466" i="1"/>
  <c r="M1466" i="1"/>
  <c r="O1466" i="1"/>
  <c r="H1490" i="1"/>
  <c r="E1490" i="1"/>
  <c r="F1490" i="1"/>
  <c r="I1490" i="1"/>
  <c r="J1490" i="1"/>
  <c r="K1490" i="1"/>
  <c r="M1490" i="1"/>
  <c r="O1490" i="1"/>
  <c r="O2545" i="1"/>
  <c r="D1524" i="1"/>
  <c r="F1524" i="1"/>
  <c r="H1524" i="1"/>
  <c r="L1524" i="1"/>
  <c r="N1524" i="1"/>
  <c r="O1524" i="1"/>
  <c r="O2546" i="1"/>
  <c r="C1700" i="1"/>
  <c r="O2548" i="1"/>
  <c r="O2549" i="1"/>
  <c r="O2550" i="1"/>
  <c r="D1881" i="1"/>
  <c r="O2553" i="1"/>
  <c r="J390" i="1"/>
  <c r="E1881" i="1"/>
  <c r="F1881" i="1"/>
  <c r="O2554" i="1"/>
  <c r="O2555" i="1"/>
  <c r="J1881" i="1"/>
  <c r="O2556" i="1"/>
  <c r="L1881" i="1"/>
  <c r="O2557" i="1"/>
  <c r="N1881" i="1"/>
  <c r="O2558" i="1"/>
  <c r="D2001" i="1"/>
  <c r="O2559" i="1"/>
  <c r="F2001" i="1"/>
  <c r="O2560" i="1"/>
  <c r="O2561" i="1"/>
  <c r="J2001" i="1"/>
  <c r="O2562" i="1"/>
  <c r="L2001" i="1"/>
  <c r="O2563" i="1"/>
  <c r="N2001" i="1"/>
  <c r="O2564" i="1"/>
  <c r="D2121" i="1"/>
  <c r="O2565" i="1"/>
  <c r="F2121" i="1"/>
  <c r="O2566" i="1"/>
  <c r="O2567" i="1"/>
  <c r="J2121" i="1"/>
  <c r="O2568" i="1"/>
  <c r="L2121" i="1"/>
  <c r="O2569" i="1"/>
  <c r="N2121" i="1"/>
  <c r="O2570" i="1"/>
  <c r="D2241" i="1"/>
  <c r="O2571" i="1"/>
  <c r="O2572" i="1"/>
  <c r="O2573" i="1"/>
  <c r="O2574" i="1"/>
  <c r="O2576" i="1"/>
  <c r="C2742" i="1"/>
  <c r="C2744" i="1"/>
  <c r="J2708" i="1"/>
  <c r="J2602" i="1"/>
  <c r="N1216" i="1"/>
  <c r="G1301" i="1"/>
  <c r="J2603" i="1"/>
  <c r="J2604" i="1"/>
  <c r="C1708" i="1"/>
  <c r="J2608" i="1"/>
  <c r="J2609" i="1"/>
  <c r="J2610" i="1"/>
  <c r="D1889" i="1"/>
  <c r="J2613" i="1"/>
  <c r="O375" i="1"/>
  <c r="E1889" i="1"/>
  <c r="F1889" i="1"/>
  <c r="J2614" i="1"/>
  <c r="J2615" i="1"/>
  <c r="J1889" i="1"/>
  <c r="J2616" i="1"/>
  <c r="L1889" i="1"/>
  <c r="J2617" i="1"/>
  <c r="N1889" i="1"/>
  <c r="J2618" i="1"/>
  <c r="D2009" i="1"/>
  <c r="J2619" i="1"/>
  <c r="F2009" i="1"/>
  <c r="J2620" i="1"/>
  <c r="J2621" i="1"/>
  <c r="J2009" i="1"/>
  <c r="J2622" i="1"/>
  <c r="L2009" i="1"/>
  <c r="J2623" i="1"/>
  <c r="N2009" i="1"/>
  <c r="J2624" i="1"/>
  <c r="D2129" i="1"/>
  <c r="J2625" i="1"/>
  <c r="F2129" i="1"/>
  <c r="J2626" i="1"/>
  <c r="I623" i="1"/>
  <c r="G2129" i="1"/>
  <c r="H2129" i="1"/>
  <c r="J2627" i="1"/>
  <c r="J2129" i="1"/>
  <c r="J2628" i="1"/>
  <c r="L2129" i="1"/>
  <c r="J2629" i="1"/>
  <c r="N2129" i="1"/>
  <c r="J2630" i="1"/>
  <c r="D2249" i="1"/>
  <c r="J2631" i="1"/>
  <c r="J2632" i="1"/>
  <c r="J2633" i="1"/>
  <c r="J2634" i="1"/>
  <c r="J2636" i="1"/>
  <c r="J2716" i="1"/>
  <c r="K2602" i="1"/>
  <c r="N1217" i="1"/>
  <c r="G1302" i="1"/>
  <c r="K2603" i="1"/>
  <c r="K2604" i="1"/>
  <c r="C1709" i="1"/>
  <c r="K2608" i="1"/>
  <c r="K2609" i="1"/>
  <c r="K2610" i="1"/>
  <c r="D1890" i="1"/>
  <c r="K2613" i="1"/>
  <c r="O376" i="1"/>
  <c r="E1890" i="1"/>
  <c r="F1890" i="1"/>
  <c r="K2614" i="1"/>
  <c r="K2615" i="1"/>
  <c r="J1890" i="1"/>
  <c r="K2616" i="1"/>
  <c r="L1890" i="1"/>
  <c r="K2617" i="1"/>
  <c r="N1890" i="1"/>
  <c r="K2618" i="1"/>
  <c r="D2010" i="1"/>
  <c r="K2619" i="1"/>
  <c r="F2010" i="1"/>
  <c r="K2620" i="1"/>
  <c r="K2621" i="1"/>
  <c r="J2010" i="1"/>
  <c r="K2622" i="1"/>
  <c r="L2010" i="1"/>
  <c r="K2623" i="1"/>
  <c r="N2010" i="1"/>
  <c r="K2624" i="1"/>
  <c r="D2130" i="1"/>
  <c r="K2625" i="1"/>
  <c r="F2130" i="1"/>
  <c r="K2626" i="1"/>
  <c r="I626" i="1"/>
  <c r="G2130" i="1"/>
  <c r="H2130" i="1"/>
  <c r="K2627" i="1"/>
  <c r="J2130" i="1"/>
  <c r="K2628" i="1"/>
  <c r="L2130" i="1"/>
  <c r="K2629" i="1"/>
  <c r="N2130" i="1"/>
  <c r="K2630" i="1"/>
  <c r="D2250" i="1"/>
  <c r="K2631" i="1"/>
  <c r="K2632" i="1"/>
  <c r="K2633" i="1"/>
  <c r="K2634" i="1"/>
  <c r="K2636" i="1"/>
  <c r="J2717" i="1"/>
  <c r="J2718" i="1"/>
  <c r="J317" i="1"/>
  <c r="C3011" i="1"/>
  <c r="K2720" i="1"/>
  <c r="L2602" i="1"/>
  <c r="N1219" i="1"/>
  <c r="L2603" i="1"/>
  <c r="L2604" i="1"/>
  <c r="C1711" i="1"/>
  <c r="L2608" i="1"/>
  <c r="L2609" i="1"/>
  <c r="L2610" i="1"/>
  <c r="D1891" i="1"/>
  <c r="L2613" i="1"/>
  <c r="O378" i="1"/>
  <c r="E1891" i="1"/>
  <c r="F1891" i="1"/>
  <c r="L2614" i="1"/>
  <c r="L2615" i="1"/>
  <c r="J1891" i="1"/>
  <c r="L2616" i="1"/>
  <c r="L1891" i="1"/>
  <c r="L2617" i="1"/>
  <c r="N1891" i="1"/>
  <c r="L2618" i="1"/>
  <c r="D2011" i="1"/>
  <c r="L2619" i="1"/>
  <c r="F2011" i="1"/>
  <c r="L2620" i="1"/>
  <c r="L2621" i="1"/>
  <c r="J2011" i="1"/>
  <c r="L2622" i="1"/>
  <c r="L2011" i="1"/>
  <c r="L2623" i="1"/>
  <c r="N2011" i="1"/>
  <c r="L2624" i="1"/>
  <c r="D2131" i="1"/>
  <c r="L2625" i="1"/>
  <c r="F2131" i="1"/>
  <c r="L2626" i="1"/>
  <c r="L2627" i="1"/>
  <c r="J2131" i="1"/>
  <c r="L2628" i="1"/>
  <c r="L2131" i="1"/>
  <c r="L2629" i="1"/>
  <c r="N2131" i="1"/>
  <c r="L2630" i="1"/>
  <c r="D2251" i="1"/>
  <c r="L2631" i="1"/>
  <c r="L2632" i="1"/>
  <c r="L2633" i="1"/>
  <c r="L2634" i="1"/>
  <c r="L2636" i="1"/>
  <c r="J2720" i="1"/>
  <c r="M2720" i="1"/>
  <c r="E3011" i="1"/>
  <c r="G3011" i="1"/>
  <c r="I3011" i="1"/>
  <c r="J318" i="1"/>
  <c r="C3012" i="1"/>
  <c r="K2721" i="1"/>
  <c r="M2602" i="1"/>
  <c r="N1220" i="1"/>
  <c r="M2603" i="1"/>
  <c r="M2604" i="1"/>
  <c r="C1712" i="1"/>
  <c r="M2608" i="1"/>
  <c r="M2609" i="1"/>
  <c r="M2610" i="1"/>
  <c r="D1892" i="1"/>
  <c r="M2613" i="1"/>
  <c r="O379" i="1"/>
  <c r="E1892" i="1"/>
  <c r="F1892" i="1"/>
  <c r="M2614" i="1"/>
  <c r="M2615" i="1"/>
  <c r="J1892" i="1"/>
  <c r="M2616" i="1"/>
  <c r="L1892" i="1"/>
  <c r="M2617" i="1"/>
  <c r="N1892" i="1"/>
  <c r="M2618" i="1"/>
  <c r="D2012" i="1"/>
  <c r="M2619" i="1"/>
  <c r="F2012" i="1"/>
  <c r="M2620" i="1"/>
  <c r="M2621" i="1"/>
  <c r="J2012" i="1"/>
  <c r="M2622" i="1"/>
  <c r="L2012" i="1"/>
  <c r="M2623" i="1"/>
  <c r="N2012" i="1"/>
  <c r="M2624" i="1"/>
  <c r="D2132" i="1"/>
  <c r="M2625" i="1"/>
  <c r="F2132" i="1"/>
  <c r="M2626" i="1"/>
  <c r="M2627" i="1"/>
  <c r="J2132" i="1"/>
  <c r="M2628" i="1"/>
  <c r="L2132" i="1"/>
  <c r="M2629" i="1"/>
  <c r="N2132" i="1"/>
  <c r="M2630" i="1"/>
  <c r="D2252" i="1"/>
  <c r="M2631" i="1"/>
  <c r="M2632" i="1"/>
  <c r="M2633" i="1"/>
  <c r="M2634" i="1"/>
  <c r="M2636" i="1"/>
  <c r="J2721" i="1"/>
  <c r="M2721" i="1"/>
  <c r="E3012" i="1"/>
  <c r="G3012" i="1"/>
  <c r="I3012" i="1"/>
  <c r="J319" i="1"/>
  <c r="C3013" i="1"/>
  <c r="K2722" i="1"/>
  <c r="N2602" i="1"/>
  <c r="N1221" i="1"/>
  <c r="N2603" i="1"/>
  <c r="N2604" i="1"/>
  <c r="C1713" i="1"/>
  <c r="N2608" i="1"/>
  <c r="N2609" i="1"/>
  <c r="N2610" i="1"/>
  <c r="D1893" i="1"/>
  <c r="N2613" i="1"/>
  <c r="O380" i="1"/>
  <c r="E1893" i="1"/>
  <c r="F1893" i="1"/>
  <c r="N2614" i="1"/>
  <c r="N2615" i="1"/>
  <c r="J1893" i="1"/>
  <c r="N2616" i="1"/>
  <c r="L1893" i="1"/>
  <c r="N2617" i="1"/>
  <c r="N1893" i="1"/>
  <c r="N2618" i="1"/>
  <c r="D2013" i="1"/>
  <c r="N2619" i="1"/>
  <c r="F2013" i="1"/>
  <c r="N2620" i="1"/>
  <c r="N2621" i="1"/>
  <c r="J2013" i="1"/>
  <c r="N2622" i="1"/>
  <c r="L2013" i="1"/>
  <c r="N2623" i="1"/>
  <c r="N2013" i="1"/>
  <c r="N2624" i="1"/>
  <c r="D2133" i="1"/>
  <c r="N2625" i="1"/>
  <c r="F2133" i="1"/>
  <c r="N2626" i="1"/>
  <c r="N2627" i="1"/>
  <c r="J2133" i="1"/>
  <c r="N2628" i="1"/>
  <c r="L2133" i="1"/>
  <c r="N2629" i="1"/>
  <c r="N2133" i="1"/>
  <c r="N2630" i="1"/>
  <c r="D2253" i="1"/>
  <c r="N2631" i="1"/>
  <c r="N2632" i="1"/>
  <c r="N2633" i="1"/>
  <c r="N2634" i="1"/>
  <c r="N2636" i="1"/>
  <c r="J2722" i="1"/>
  <c r="M2722" i="1"/>
  <c r="E3013" i="1"/>
  <c r="G3013" i="1"/>
  <c r="I3013" i="1"/>
  <c r="J320" i="1"/>
  <c r="C3014" i="1"/>
  <c r="K2723" i="1"/>
  <c r="M2723" i="1"/>
  <c r="E3014" i="1"/>
  <c r="G3014" i="1"/>
  <c r="I3014" i="1"/>
  <c r="D16" i="3"/>
  <c r="G491" i="1"/>
  <c r="G496" i="1"/>
  <c r="G501" i="1"/>
  <c r="G506" i="1"/>
  <c r="G511" i="1"/>
  <c r="G516" i="1"/>
  <c r="G551" i="1"/>
  <c r="G556" i="1"/>
  <c r="G561" i="1"/>
  <c r="G566" i="1"/>
  <c r="G571" i="1"/>
  <c r="G576" i="1"/>
  <c r="G583" i="1"/>
  <c r="D2722" i="1"/>
  <c r="C2903" i="1"/>
  <c r="F2722" i="1"/>
  <c r="E2903" i="1"/>
  <c r="G2903" i="1"/>
  <c r="G492" i="1"/>
  <c r="G497" i="1"/>
  <c r="G502" i="1"/>
  <c r="G507" i="1"/>
  <c r="G512" i="1"/>
  <c r="G517" i="1"/>
  <c r="G552" i="1"/>
  <c r="G557" i="1"/>
  <c r="G562" i="1"/>
  <c r="G567" i="1"/>
  <c r="G572" i="1"/>
  <c r="G577" i="1"/>
  <c r="G584" i="1"/>
  <c r="D2723" i="1"/>
  <c r="C2904" i="1"/>
  <c r="F2723" i="1"/>
  <c r="E2904" i="1"/>
  <c r="G2904" i="1"/>
  <c r="G493" i="1"/>
  <c r="G498" i="1"/>
  <c r="G503" i="1"/>
  <c r="G508" i="1"/>
  <c r="G513" i="1"/>
  <c r="G518" i="1"/>
  <c r="G553" i="1"/>
  <c r="G558" i="1"/>
  <c r="G563" i="1"/>
  <c r="G568" i="1"/>
  <c r="G573" i="1"/>
  <c r="G578" i="1"/>
  <c r="G585" i="1"/>
  <c r="D2724" i="1"/>
  <c r="C2905" i="1"/>
  <c r="F2724" i="1"/>
  <c r="E2905" i="1"/>
  <c r="G2905" i="1"/>
  <c r="G494" i="1"/>
  <c r="G499" i="1"/>
  <c r="G504" i="1"/>
  <c r="G509" i="1"/>
  <c r="G514" i="1"/>
  <c r="G519" i="1"/>
  <c r="D554" i="1"/>
  <c r="G554" i="1"/>
  <c r="D559" i="1"/>
  <c r="G559" i="1"/>
  <c r="D564" i="1"/>
  <c r="G564" i="1"/>
  <c r="D569" i="1"/>
  <c r="G569" i="1"/>
  <c r="D574" i="1"/>
  <c r="G574" i="1"/>
  <c r="D579" i="1"/>
  <c r="G579" i="1"/>
  <c r="G586" i="1"/>
  <c r="D2725" i="1"/>
  <c r="C2906" i="1"/>
  <c r="F2725" i="1"/>
  <c r="E2906" i="1"/>
  <c r="G2906" i="1"/>
  <c r="G2924" i="1"/>
  <c r="G2949" i="1"/>
  <c r="D2737" i="1"/>
  <c r="C2951" i="1"/>
  <c r="F2737" i="1"/>
  <c r="E2951" i="1"/>
  <c r="G2951" i="1"/>
  <c r="D2738" i="1"/>
  <c r="C2952" i="1"/>
  <c r="F2738" i="1"/>
  <c r="E2952" i="1"/>
  <c r="G2952" i="1"/>
  <c r="D2739" i="1"/>
  <c r="C2953" i="1"/>
  <c r="F2739" i="1"/>
  <c r="E2953" i="1"/>
  <c r="G2953" i="1"/>
  <c r="D2740" i="1"/>
  <c r="C2954" i="1"/>
  <c r="F2740" i="1"/>
  <c r="E2954" i="1"/>
  <c r="G2954" i="1"/>
  <c r="D2741" i="1"/>
  <c r="C2955" i="1"/>
  <c r="F2741" i="1"/>
  <c r="E2955" i="1"/>
  <c r="G2955" i="1"/>
  <c r="D2742" i="1"/>
  <c r="C2956" i="1"/>
  <c r="F2742" i="1"/>
  <c r="E2956" i="1"/>
  <c r="G2956" i="1"/>
  <c r="G2983" i="1"/>
  <c r="G3009" i="1"/>
  <c r="G3015" i="1"/>
  <c r="C3017" i="1"/>
  <c r="O2602" i="1"/>
  <c r="N1222" i="1"/>
  <c r="O2603" i="1"/>
  <c r="O2604" i="1"/>
  <c r="C1714" i="1"/>
  <c r="O2608" i="1"/>
  <c r="O2609" i="1"/>
  <c r="O2610" i="1"/>
  <c r="D1894" i="1"/>
  <c r="O2613" i="1"/>
  <c r="O381" i="1"/>
  <c r="E1894" i="1"/>
  <c r="F1894" i="1"/>
  <c r="O2614" i="1"/>
  <c r="O2615" i="1"/>
  <c r="J1894" i="1"/>
  <c r="O2616" i="1"/>
  <c r="L1894" i="1"/>
  <c r="O2617" i="1"/>
  <c r="N1894" i="1"/>
  <c r="O2618" i="1"/>
  <c r="D2014" i="1"/>
  <c r="O2619" i="1"/>
  <c r="F2014" i="1"/>
  <c r="O2620" i="1"/>
  <c r="O2621" i="1"/>
  <c r="J2014" i="1"/>
  <c r="O2622" i="1"/>
  <c r="L2014" i="1"/>
  <c r="O2623" i="1"/>
  <c r="N2014" i="1"/>
  <c r="O2624" i="1"/>
  <c r="D2134" i="1"/>
  <c r="O2625" i="1"/>
  <c r="F2134" i="1"/>
  <c r="O2626" i="1"/>
  <c r="O2627" i="1"/>
  <c r="J2134" i="1"/>
  <c r="O2628" i="1"/>
  <c r="L2134" i="1"/>
  <c r="O2629" i="1"/>
  <c r="N2134" i="1"/>
  <c r="O2630" i="1"/>
  <c r="D2254" i="1"/>
  <c r="O2631" i="1"/>
  <c r="O2632" i="1"/>
  <c r="O2633" i="1"/>
  <c r="O2634" i="1"/>
  <c r="O2636" i="1"/>
  <c r="J2723" i="1"/>
  <c r="J2724" i="1"/>
  <c r="K2726" i="1"/>
  <c r="D2662" i="1"/>
  <c r="N1224" i="1"/>
  <c r="D2663" i="1"/>
  <c r="D2664" i="1"/>
  <c r="C1716" i="1"/>
  <c r="D2668" i="1"/>
  <c r="D2669" i="1"/>
  <c r="D2670" i="1"/>
  <c r="D1896" i="1"/>
  <c r="D2673" i="1"/>
  <c r="O383" i="1"/>
  <c r="E1896" i="1"/>
  <c r="F1896" i="1"/>
  <c r="D2674" i="1"/>
  <c r="D2675" i="1"/>
  <c r="J1896" i="1"/>
  <c r="D2676" i="1"/>
  <c r="L1896" i="1"/>
  <c r="D2677" i="1"/>
  <c r="N1896" i="1"/>
  <c r="D2678" i="1"/>
  <c r="D2016" i="1"/>
  <c r="D2679" i="1"/>
  <c r="F2016" i="1"/>
  <c r="D2680" i="1"/>
  <c r="D2681" i="1"/>
  <c r="J2016" i="1"/>
  <c r="D2682" i="1"/>
  <c r="L2016" i="1"/>
  <c r="D2683" i="1"/>
  <c r="N2016" i="1"/>
  <c r="D2684" i="1"/>
  <c r="D2136" i="1"/>
  <c r="D2685" i="1"/>
  <c r="F2136" i="1"/>
  <c r="D2686" i="1"/>
  <c r="D2687" i="1"/>
  <c r="J2136" i="1"/>
  <c r="D2688" i="1"/>
  <c r="L2136" i="1"/>
  <c r="D2689" i="1"/>
  <c r="N2136" i="1"/>
  <c r="D2690" i="1"/>
  <c r="D2256" i="1"/>
  <c r="D2691" i="1"/>
  <c r="D2692" i="1"/>
  <c r="D2693" i="1"/>
  <c r="D2694" i="1"/>
  <c r="D2696" i="1"/>
  <c r="J2726" i="1"/>
  <c r="M2726" i="1"/>
  <c r="E3017" i="1"/>
  <c r="G3017" i="1"/>
  <c r="I3017" i="1"/>
  <c r="D18" i="3"/>
  <c r="G3018" i="1"/>
  <c r="C3020" i="1"/>
  <c r="J2727" i="1"/>
  <c r="N328" i="1"/>
  <c r="K2729" i="1"/>
  <c r="F2662" i="1"/>
  <c r="N1225" i="1"/>
  <c r="F2663" i="1"/>
  <c r="F2664" i="1"/>
  <c r="C1717" i="1"/>
  <c r="F2668" i="1"/>
  <c r="F2669" i="1"/>
  <c r="F2670" i="1"/>
  <c r="D1897" i="1"/>
  <c r="F2673" i="1"/>
  <c r="O384" i="1"/>
  <c r="E1897" i="1"/>
  <c r="F1897" i="1"/>
  <c r="F2674" i="1"/>
  <c r="F2675" i="1"/>
  <c r="J1897" i="1"/>
  <c r="F2676" i="1"/>
  <c r="L1897" i="1"/>
  <c r="F2677" i="1"/>
  <c r="N1897" i="1"/>
  <c r="F2678" i="1"/>
  <c r="D2017" i="1"/>
  <c r="F2679" i="1"/>
  <c r="F2017" i="1"/>
  <c r="F2680" i="1"/>
  <c r="F2681" i="1"/>
  <c r="J2017" i="1"/>
  <c r="F2682" i="1"/>
  <c r="L2017" i="1"/>
  <c r="F2683" i="1"/>
  <c r="N2017" i="1"/>
  <c r="F2684" i="1"/>
  <c r="D2137" i="1"/>
  <c r="F2685" i="1"/>
  <c r="F2137" i="1"/>
  <c r="F2686" i="1"/>
  <c r="F2687" i="1"/>
  <c r="J2137" i="1"/>
  <c r="F2688" i="1"/>
  <c r="L2137" i="1"/>
  <c r="F2689" i="1"/>
  <c r="N2137" i="1"/>
  <c r="F2690" i="1"/>
  <c r="D2257" i="1"/>
  <c r="F2691" i="1"/>
  <c r="F2692" i="1"/>
  <c r="F2693" i="1"/>
  <c r="F2694" i="1"/>
  <c r="F2696" i="1"/>
  <c r="J2729" i="1"/>
  <c r="M2729" i="1"/>
  <c r="E3020" i="1"/>
  <c r="G3020" i="1"/>
  <c r="I3020" i="1"/>
  <c r="D20" i="3"/>
  <c r="D22" i="3"/>
  <c r="D24" i="3"/>
  <c r="D28" i="3"/>
  <c r="D26" i="3"/>
  <c r="A3082" i="1"/>
  <c r="D322" i="1"/>
  <c r="H3024" i="1"/>
  <c r="E2296" i="1"/>
  <c r="I2650" i="1"/>
  <c r="I2663" i="1"/>
  <c r="E2291" i="1"/>
  <c r="I2651" i="1"/>
  <c r="I2652" i="1"/>
  <c r="D2296" i="1"/>
  <c r="I2656" i="1"/>
  <c r="I2667" i="1"/>
  <c r="C18" i="1"/>
  <c r="I603" i="1"/>
  <c r="H603" i="1"/>
  <c r="E18" i="1"/>
  <c r="I630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A626" i="1"/>
  <c r="A623" i="1"/>
  <c r="A620" i="1"/>
  <c r="A617" i="1"/>
  <c r="A614" i="1"/>
  <c r="A611" i="1"/>
  <c r="A602" i="1"/>
  <c r="N327" i="1"/>
  <c r="I2649" i="1"/>
  <c r="I2665" i="1"/>
  <c r="I2666" i="1"/>
  <c r="I2662" i="1"/>
  <c r="I2664" i="1"/>
  <c r="I2668" i="1"/>
  <c r="A2665" i="1"/>
  <c r="A2666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642" i="1"/>
  <c r="A2668" i="1"/>
  <c r="A2667" i="1"/>
  <c r="A2664" i="1"/>
  <c r="A2663" i="1"/>
  <c r="A2662" i="1"/>
  <c r="A2656" i="1"/>
  <c r="A2652" i="1"/>
  <c r="A2650" i="1"/>
  <c r="A2649" i="1"/>
  <c r="C52" i="1"/>
  <c r="E52" i="1"/>
  <c r="E3072" i="1"/>
  <c r="H3072" i="1"/>
  <c r="E3073" i="1"/>
  <c r="H3073" i="1"/>
  <c r="E3074" i="1"/>
  <c r="H3074" i="1"/>
  <c r="E3075" i="1"/>
  <c r="H3075" i="1"/>
  <c r="H3076" i="1"/>
  <c r="E3079" i="1"/>
  <c r="H3079" i="1"/>
  <c r="E3082" i="1"/>
  <c r="H3082" i="1"/>
  <c r="E3083" i="1"/>
  <c r="H3083" i="1"/>
  <c r="E3084" i="1"/>
  <c r="H3084" i="1"/>
  <c r="E3085" i="1"/>
  <c r="H3085" i="1"/>
  <c r="E3086" i="1"/>
  <c r="H3086" i="1"/>
  <c r="E3087" i="1"/>
  <c r="H3087" i="1"/>
  <c r="E3088" i="1"/>
  <c r="H3088" i="1"/>
  <c r="H3090" i="1"/>
  <c r="F3076" i="1"/>
  <c r="F3090" i="1"/>
  <c r="E3076" i="1"/>
  <c r="E3090" i="1"/>
  <c r="C3076" i="1"/>
  <c r="A3090" i="1"/>
  <c r="A3088" i="1"/>
  <c r="A3087" i="1"/>
  <c r="A3086" i="1"/>
  <c r="A3085" i="1"/>
  <c r="A3084" i="1"/>
  <c r="A3083" i="1"/>
  <c r="A3081" i="1"/>
  <c r="A2658" i="1"/>
  <c r="A2657" i="1"/>
  <c r="A3079" i="1"/>
  <c r="A3078" i="1"/>
  <c r="A3075" i="1"/>
  <c r="A2651" i="1"/>
  <c r="A3074" i="1"/>
  <c r="A3073" i="1"/>
  <c r="A3072" i="1"/>
  <c r="A3071" i="1"/>
  <c r="H3063" i="1"/>
  <c r="G3063" i="1"/>
  <c r="A62" i="1"/>
  <c r="A182" i="1"/>
  <c r="A3062" i="1"/>
  <c r="C34" i="1"/>
  <c r="E34" i="1"/>
  <c r="A122" i="1"/>
  <c r="A2162" i="1"/>
  <c r="A2222" i="1"/>
  <c r="H466" i="2"/>
  <c r="D465" i="2"/>
  <c r="E465" i="2"/>
  <c r="F465" i="2"/>
  <c r="G465" i="2"/>
  <c r="H465" i="2"/>
  <c r="D464" i="2"/>
  <c r="E464" i="2"/>
  <c r="F464" i="2"/>
  <c r="G464" i="2"/>
  <c r="H464" i="2"/>
  <c r="D463" i="2"/>
  <c r="E463" i="2"/>
  <c r="F463" i="2"/>
  <c r="G463" i="2"/>
  <c r="H463" i="2"/>
  <c r="D462" i="2"/>
  <c r="E462" i="2"/>
  <c r="F462" i="2"/>
  <c r="G462" i="2"/>
  <c r="H462" i="2"/>
  <c r="D461" i="2"/>
  <c r="E461" i="2"/>
  <c r="F461" i="2"/>
  <c r="G461" i="2"/>
  <c r="H461" i="2"/>
  <c r="D460" i="2"/>
  <c r="E460" i="2"/>
  <c r="F460" i="2"/>
  <c r="G460" i="2"/>
  <c r="H460" i="2"/>
  <c r="D459" i="2"/>
  <c r="E459" i="2"/>
  <c r="F459" i="2"/>
  <c r="G459" i="2"/>
  <c r="H459" i="2"/>
  <c r="D458" i="2"/>
  <c r="E458" i="2"/>
  <c r="F458" i="2"/>
  <c r="G458" i="2"/>
  <c r="H458" i="2"/>
  <c r="D457" i="2"/>
  <c r="E457" i="2"/>
  <c r="F457" i="2"/>
  <c r="G457" i="2"/>
  <c r="H457" i="2"/>
  <c r="D456" i="2"/>
  <c r="E456" i="2"/>
  <c r="F456" i="2"/>
  <c r="G456" i="2"/>
  <c r="H456" i="2"/>
  <c r="D455" i="2"/>
  <c r="E455" i="2"/>
  <c r="F455" i="2"/>
  <c r="G455" i="2"/>
  <c r="H455" i="2"/>
  <c r="D454" i="2"/>
  <c r="E454" i="2"/>
  <c r="F454" i="2"/>
  <c r="G454" i="2"/>
  <c r="H454" i="2"/>
  <c r="D453" i="2"/>
  <c r="E453" i="2"/>
  <c r="F453" i="2"/>
  <c r="G453" i="2"/>
  <c r="H453" i="2"/>
  <c r="D452" i="2"/>
  <c r="E452" i="2"/>
  <c r="F452" i="2"/>
  <c r="G452" i="2"/>
  <c r="H452" i="2"/>
  <c r="D451" i="2"/>
  <c r="E451" i="2"/>
  <c r="F451" i="2"/>
  <c r="G451" i="2"/>
  <c r="H451" i="2"/>
  <c r="D450" i="2"/>
  <c r="E450" i="2"/>
  <c r="F450" i="2"/>
  <c r="G450" i="2"/>
  <c r="H450" i="2"/>
  <c r="D449" i="2"/>
  <c r="E449" i="2"/>
  <c r="F449" i="2"/>
  <c r="G449" i="2"/>
  <c r="H449" i="2"/>
  <c r="D448" i="2"/>
  <c r="E448" i="2"/>
  <c r="F448" i="2"/>
  <c r="G448" i="2"/>
  <c r="H448" i="2"/>
  <c r="D447" i="2"/>
  <c r="E447" i="2"/>
  <c r="F447" i="2"/>
  <c r="G447" i="2"/>
  <c r="H447" i="2"/>
  <c r="D446" i="2"/>
  <c r="E446" i="2"/>
  <c r="F446" i="2"/>
  <c r="G446" i="2"/>
  <c r="H446" i="2"/>
  <c r="D445" i="2"/>
  <c r="E445" i="2"/>
  <c r="F445" i="2"/>
  <c r="G445" i="2"/>
  <c r="H445" i="2"/>
  <c r="D443" i="2"/>
  <c r="E443" i="2"/>
  <c r="F443" i="2"/>
  <c r="G443" i="2"/>
  <c r="H443" i="2"/>
  <c r="D442" i="2"/>
  <c r="E442" i="2"/>
  <c r="F442" i="2"/>
  <c r="G442" i="2"/>
  <c r="H442" i="2"/>
  <c r="D441" i="2"/>
  <c r="E441" i="2"/>
  <c r="F441" i="2"/>
  <c r="G441" i="2"/>
  <c r="H441" i="2"/>
  <c r="D440" i="2"/>
  <c r="E440" i="2"/>
  <c r="F440" i="2"/>
  <c r="G440" i="2"/>
  <c r="H440" i="2"/>
  <c r="D439" i="2"/>
  <c r="E439" i="2"/>
  <c r="F439" i="2"/>
  <c r="G439" i="2"/>
  <c r="H439" i="2"/>
  <c r="D438" i="2"/>
  <c r="E438" i="2"/>
  <c r="F438" i="2"/>
  <c r="G438" i="2"/>
  <c r="H438" i="2"/>
  <c r="D437" i="2"/>
  <c r="E437" i="2"/>
  <c r="F437" i="2"/>
  <c r="G437" i="2"/>
  <c r="H437" i="2"/>
  <c r="D436" i="2"/>
  <c r="E436" i="2"/>
  <c r="F436" i="2"/>
  <c r="G436" i="2"/>
  <c r="H436" i="2"/>
  <c r="D435" i="2"/>
  <c r="E435" i="2"/>
  <c r="F435" i="2"/>
  <c r="G435" i="2"/>
  <c r="H435" i="2"/>
  <c r="D434" i="2"/>
  <c r="E434" i="2"/>
  <c r="F434" i="2"/>
  <c r="G434" i="2"/>
  <c r="H434" i="2"/>
  <c r="D433" i="2"/>
  <c r="E433" i="2"/>
  <c r="F433" i="2"/>
  <c r="G433" i="2"/>
  <c r="H433" i="2"/>
  <c r="D432" i="2"/>
  <c r="E432" i="2"/>
  <c r="F432" i="2"/>
  <c r="G432" i="2"/>
  <c r="H432" i="2"/>
  <c r="D431" i="2"/>
  <c r="E431" i="2"/>
  <c r="F431" i="2"/>
  <c r="G431" i="2"/>
  <c r="H431" i="2"/>
  <c r="A406" i="2"/>
  <c r="A466" i="2"/>
  <c r="A45" i="2"/>
  <c r="A405" i="2"/>
  <c r="A465" i="2"/>
  <c r="A44" i="2"/>
  <c r="A404" i="2"/>
  <c r="A464" i="2"/>
  <c r="A43" i="2"/>
  <c r="A403" i="2"/>
  <c r="A463" i="2"/>
  <c r="A42" i="2"/>
  <c r="A402" i="2"/>
  <c r="A462" i="2"/>
  <c r="A41" i="2"/>
  <c r="A401" i="2"/>
  <c r="A461" i="2"/>
  <c r="A40" i="2"/>
  <c r="A400" i="2"/>
  <c r="A460" i="2"/>
  <c r="A39" i="2"/>
  <c r="A399" i="2"/>
  <c r="A459" i="2"/>
  <c r="A38" i="2"/>
  <c r="A398" i="2"/>
  <c r="A458" i="2"/>
  <c r="A37" i="2"/>
  <c r="A397" i="2"/>
  <c r="A457" i="2"/>
  <c r="A36" i="2"/>
  <c r="A396" i="2"/>
  <c r="A456" i="2"/>
  <c r="A35" i="2"/>
  <c r="A395" i="2"/>
  <c r="A455" i="2"/>
  <c r="A34" i="2"/>
  <c r="A394" i="2"/>
  <c r="A454" i="2"/>
  <c r="A33" i="2"/>
  <c r="A393" i="2"/>
  <c r="A453" i="2"/>
  <c r="A32" i="2"/>
  <c r="A392" i="2"/>
  <c r="A452" i="2"/>
  <c r="A31" i="2"/>
  <c r="A391" i="2"/>
  <c r="A451" i="2"/>
  <c r="A30" i="2"/>
  <c r="A390" i="2"/>
  <c r="A450" i="2"/>
  <c r="A29" i="2"/>
  <c r="A389" i="2"/>
  <c r="A449" i="2"/>
  <c r="A28" i="2"/>
  <c r="A388" i="2"/>
  <c r="A448" i="2"/>
  <c r="A27" i="2"/>
  <c r="A387" i="2"/>
  <c r="A447" i="2"/>
  <c r="A26" i="2"/>
  <c r="A386" i="2"/>
  <c r="A446" i="2"/>
  <c r="A25" i="2"/>
  <c r="A385" i="2"/>
  <c r="A445" i="2"/>
  <c r="A2" i="2"/>
  <c r="A302" i="2"/>
  <c r="A301" i="2"/>
  <c r="A23" i="2"/>
  <c r="A383" i="2"/>
  <c r="A22" i="2"/>
  <c r="A382" i="2"/>
  <c r="A21" i="2"/>
  <c r="A381" i="2"/>
  <c r="A20" i="2"/>
  <c r="A380" i="2"/>
  <c r="A19" i="2"/>
  <c r="A379" i="2"/>
  <c r="A18" i="2"/>
  <c r="A378" i="2"/>
  <c r="A2302" i="1"/>
  <c r="A17" i="2"/>
  <c r="A377" i="2"/>
  <c r="A16" i="2"/>
  <c r="A376" i="2"/>
  <c r="A15" i="2"/>
  <c r="A375" i="2"/>
  <c r="A14" i="2"/>
  <c r="A374" i="2"/>
  <c r="A13" i="2"/>
  <c r="A373" i="2"/>
  <c r="A12" i="2"/>
  <c r="A372" i="2"/>
  <c r="A11" i="2"/>
  <c r="A371" i="2"/>
  <c r="D226" i="2"/>
  <c r="E226" i="2"/>
  <c r="F226" i="2"/>
  <c r="G226" i="2"/>
  <c r="D225" i="2"/>
  <c r="E225" i="2"/>
  <c r="F225" i="2"/>
  <c r="G225" i="2"/>
  <c r="D224" i="2"/>
  <c r="E224" i="2"/>
  <c r="F224" i="2"/>
  <c r="G224" i="2"/>
  <c r="D223" i="2"/>
  <c r="E223" i="2"/>
  <c r="F223" i="2"/>
  <c r="G223" i="2"/>
  <c r="D222" i="2"/>
  <c r="E222" i="2"/>
  <c r="F222" i="2"/>
  <c r="G222" i="2"/>
  <c r="D221" i="2"/>
  <c r="E221" i="2"/>
  <c r="F221" i="2"/>
  <c r="G221" i="2"/>
  <c r="D220" i="2"/>
  <c r="E220" i="2"/>
  <c r="F220" i="2"/>
  <c r="G220" i="2"/>
  <c r="D219" i="2"/>
  <c r="E219" i="2"/>
  <c r="F219" i="2"/>
  <c r="G219" i="2"/>
  <c r="D218" i="2"/>
  <c r="E218" i="2"/>
  <c r="F218" i="2"/>
  <c r="G218" i="2"/>
  <c r="D217" i="2"/>
  <c r="E217" i="2"/>
  <c r="F217" i="2"/>
  <c r="G217" i="2"/>
  <c r="D216" i="2"/>
  <c r="E216" i="2"/>
  <c r="F216" i="2"/>
  <c r="G216" i="2"/>
  <c r="D215" i="2"/>
  <c r="E215" i="2"/>
  <c r="F215" i="2"/>
  <c r="G215" i="2"/>
  <c r="D214" i="2"/>
  <c r="E214" i="2"/>
  <c r="F214" i="2"/>
  <c r="G214" i="2"/>
  <c r="D213" i="2"/>
  <c r="E213" i="2"/>
  <c r="F213" i="2"/>
  <c r="G213" i="2"/>
  <c r="D212" i="2"/>
  <c r="E212" i="2"/>
  <c r="F212" i="2"/>
  <c r="G212" i="2"/>
  <c r="D211" i="2"/>
  <c r="E211" i="2"/>
  <c r="F211" i="2"/>
  <c r="G211" i="2"/>
  <c r="D210" i="2"/>
  <c r="E210" i="2"/>
  <c r="F210" i="2"/>
  <c r="G210" i="2"/>
  <c r="D209" i="2"/>
  <c r="E209" i="2"/>
  <c r="F209" i="2"/>
  <c r="G209" i="2"/>
  <c r="D208" i="2"/>
  <c r="E208" i="2"/>
  <c r="F208" i="2"/>
  <c r="G208" i="2"/>
  <c r="D207" i="2"/>
  <c r="E207" i="2"/>
  <c r="F207" i="2"/>
  <c r="G207" i="2"/>
  <c r="D206" i="2"/>
  <c r="E206" i="2"/>
  <c r="F206" i="2"/>
  <c r="G206" i="2"/>
  <c r="D205" i="2"/>
  <c r="E205" i="2"/>
  <c r="F205" i="2"/>
  <c r="G205" i="2"/>
  <c r="G204" i="2"/>
  <c r="D203" i="2"/>
  <c r="E203" i="2"/>
  <c r="F203" i="2"/>
  <c r="G203" i="2"/>
  <c r="D202" i="2"/>
  <c r="E202" i="2"/>
  <c r="F202" i="2"/>
  <c r="G202" i="2"/>
  <c r="D201" i="2"/>
  <c r="E201" i="2"/>
  <c r="F201" i="2"/>
  <c r="G201" i="2"/>
  <c r="D200" i="2"/>
  <c r="E200" i="2"/>
  <c r="F200" i="2"/>
  <c r="G200" i="2"/>
  <c r="D199" i="2"/>
  <c r="E199" i="2"/>
  <c r="F199" i="2"/>
  <c r="G199" i="2"/>
  <c r="D198" i="2"/>
  <c r="E198" i="2"/>
  <c r="F198" i="2"/>
  <c r="G198" i="2"/>
  <c r="I1390" i="1"/>
  <c r="D197" i="2"/>
  <c r="I1391" i="1"/>
  <c r="E197" i="2"/>
  <c r="I1392" i="1"/>
  <c r="F197" i="2"/>
  <c r="G197" i="2"/>
  <c r="D196" i="2"/>
  <c r="E196" i="2"/>
  <c r="F196" i="2"/>
  <c r="G196" i="2"/>
  <c r="D195" i="2"/>
  <c r="E195" i="2"/>
  <c r="F195" i="2"/>
  <c r="G195" i="2"/>
  <c r="D194" i="2"/>
  <c r="E194" i="2"/>
  <c r="F194" i="2"/>
  <c r="G194" i="2"/>
  <c r="D193" i="2"/>
  <c r="E193" i="2"/>
  <c r="F193" i="2"/>
  <c r="G193" i="2"/>
  <c r="D192" i="2"/>
  <c r="E192" i="2"/>
  <c r="F192" i="2"/>
  <c r="G192" i="2"/>
  <c r="D191" i="2"/>
  <c r="E191" i="2"/>
  <c r="F191" i="2"/>
  <c r="G191" i="2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3" i="1"/>
  <c r="I2904" i="1"/>
  <c r="I2905" i="1"/>
  <c r="I2906" i="1"/>
  <c r="G1394" i="1"/>
  <c r="H1394" i="1"/>
  <c r="I1394" i="1"/>
  <c r="G1395" i="1"/>
  <c r="H1395" i="1"/>
  <c r="I1395" i="1"/>
  <c r="G1396" i="1"/>
  <c r="H1396" i="1"/>
  <c r="I1396" i="1"/>
  <c r="G1397" i="1"/>
  <c r="H1397" i="1"/>
  <c r="I1397" i="1"/>
  <c r="G1398" i="1"/>
  <c r="H1398" i="1"/>
  <c r="I1398" i="1"/>
  <c r="I2924" i="1"/>
  <c r="I2949" i="1"/>
  <c r="I2951" i="1"/>
  <c r="I2952" i="1"/>
  <c r="I2953" i="1"/>
  <c r="I2954" i="1"/>
  <c r="I2955" i="1"/>
  <c r="I2956" i="1"/>
  <c r="I2983" i="1"/>
  <c r="I3009" i="1"/>
  <c r="G1399" i="1"/>
  <c r="H1399" i="1"/>
  <c r="I1399" i="1"/>
  <c r="G1400" i="1"/>
  <c r="H1400" i="1"/>
  <c r="I1400" i="1"/>
  <c r="G1401" i="1"/>
  <c r="H1401" i="1"/>
  <c r="I1401" i="1"/>
  <c r="G1402" i="1"/>
  <c r="H1402" i="1"/>
  <c r="I1402" i="1"/>
  <c r="G1403" i="1"/>
  <c r="H1403" i="1"/>
  <c r="I1403" i="1"/>
  <c r="G1404" i="1"/>
  <c r="H1404" i="1"/>
  <c r="I1404" i="1"/>
  <c r="G1405" i="1"/>
  <c r="H1405" i="1"/>
  <c r="I1405" i="1"/>
  <c r="I3015" i="1"/>
  <c r="I3018" i="1"/>
  <c r="H2924" i="1"/>
  <c r="H2949" i="1"/>
  <c r="H2983" i="1"/>
  <c r="H3009" i="1"/>
  <c r="H3015" i="1"/>
  <c r="H3018" i="1"/>
  <c r="H3022" i="1"/>
  <c r="K1757" i="1"/>
  <c r="L1423" i="1"/>
  <c r="N1363" i="1"/>
  <c r="L1243" i="1"/>
  <c r="N1243" i="1"/>
  <c r="M1243" i="1"/>
  <c r="I494" i="1"/>
  <c r="J687" i="1"/>
  <c r="J689" i="1"/>
  <c r="G594" i="1"/>
  <c r="J594" i="1"/>
  <c r="K586" i="1"/>
  <c r="I499" i="1"/>
  <c r="I504" i="1"/>
  <c r="I509" i="1"/>
  <c r="I514" i="1"/>
  <c r="I519" i="1"/>
  <c r="I554" i="1"/>
  <c r="I559" i="1"/>
  <c r="I564" i="1"/>
  <c r="I569" i="1"/>
  <c r="I574" i="1"/>
  <c r="I579" i="1"/>
  <c r="I586" i="1"/>
  <c r="J494" i="1"/>
  <c r="K494" i="1"/>
  <c r="L494" i="1"/>
  <c r="M494" i="1"/>
  <c r="J499" i="1"/>
  <c r="K499" i="1"/>
  <c r="L499" i="1"/>
  <c r="M499" i="1"/>
  <c r="J504" i="1"/>
  <c r="K504" i="1"/>
  <c r="L504" i="1"/>
  <c r="M504" i="1"/>
  <c r="J509" i="1"/>
  <c r="K509" i="1"/>
  <c r="L509" i="1"/>
  <c r="M509" i="1"/>
  <c r="J514" i="1"/>
  <c r="K514" i="1"/>
  <c r="L514" i="1"/>
  <c r="M514" i="1"/>
  <c r="J519" i="1"/>
  <c r="K519" i="1"/>
  <c r="L519" i="1"/>
  <c r="M519" i="1"/>
  <c r="J554" i="1"/>
  <c r="K554" i="1"/>
  <c r="L554" i="1"/>
  <c r="M554" i="1"/>
  <c r="J559" i="1"/>
  <c r="K559" i="1"/>
  <c r="L559" i="1"/>
  <c r="M559" i="1"/>
  <c r="J564" i="1"/>
  <c r="K564" i="1"/>
  <c r="L564" i="1"/>
  <c r="M564" i="1"/>
  <c r="J569" i="1"/>
  <c r="K569" i="1"/>
  <c r="L569" i="1"/>
  <c r="M569" i="1"/>
  <c r="J574" i="1"/>
  <c r="K574" i="1"/>
  <c r="L574" i="1"/>
  <c r="M574" i="1"/>
  <c r="J579" i="1"/>
  <c r="K579" i="1"/>
  <c r="L579" i="1"/>
  <c r="M579" i="1"/>
  <c r="M586" i="1"/>
  <c r="I493" i="1"/>
  <c r="G591" i="1"/>
  <c r="G592" i="1"/>
  <c r="G593" i="1"/>
  <c r="J593" i="1"/>
  <c r="K585" i="1"/>
  <c r="I498" i="1"/>
  <c r="I503" i="1"/>
  <c r="I508" i="1"/>
  <c r="I513" i="1"/>
  <c r="I518" i="1"/>
  <c r="I553" i="1"/>
  <c r="I558" i="1"/>
  <c r="I563" i="1"/>
  <c r="I568" i="1"/>
  <c r="I573" i="1"/>
  <c r="I578" i="1"/>
  <c r="I585" i="1"/>
  <c r="J493" i="1"/>
  <c r="K493" i="1"/>
  <c r="L493" i="1"/>
  <c r="M493" i="1"/>
  <c r="J498" i="1"/>
  <c r="K498" i="1"/>
  <c r="L498" i="1"/>
  <c r="M498" i="1"/>
  <c r="J503" i="1"/>
  <c r="K503" i="1"/>
  <c r="L503" i="1"/>
  <c r="M503" i="1"/>
  <c r="J508" i="1"/>
  <c r="K508" i="1"/>
  <c r="L508" i="1"/>
  <c r="M508" i="1"/>
  <c r="J513" i="1"/>
  <c r="K513" i="1"/>
  <c r="L513" i="1"/>
  <c r="M513" i="1"/>
  <c r="J518" i="1"/>
  <c r="K518" i="1"/>
  <c r="L518" i="1"/>
  <c r="M518" i="1"/>
  <c r="J553" i="1"/>
  <c r="K553" i="1"/>
  <c r="L553" i="1"/>
  <c r="M553" i="1"/>
  <c r="J558" i="1"/>
  <c r="K558" i="1"/>
  <c r="L558" i="1"/>
  <c r="M558" i="1"/>
  <c r="J563" i="1"/>
  <c r="K563" i="1"/>
  <c r="L563" i="1"/>
  <c r="M563" i="1"/>
  <c r="J568" i="1"/>
  <c r="K568" i="1"/>
  <c r="L568" i="1"/>
  <c r="M568" i="1"/>
  <c r="J573" i="1"/>
  <c r="K573" i="1"/>
  <c r="L573" i="1"/>
  <c r="M573" i="1"/>
  <c r="J578" i="1"/>
  <c r="K578" i="1"/>
  <c r="L578" i="1"/>
  <c r="M578" i="1"/>
  <c r="M585" i="1"/>
  <c r="I492" i="1"/>
  <c r="J592" i="1"/>
  <c r="K584" i="1"/>
  <c r="I497" i="1"/>
  <c r="I502" i="1"/>
  <c r="I507" i="1"/>
  <c r="I512" i="1"/>
  <c r="I517" i="1"/>
  <c r="I552" i="1"/>
  <c r="I557" i="1"/>
  <c r="I562" i="1"/>
  <c r="I567" i="1"/>
  <c r="I572" i="1"/>
  <c r="I577" i="1"/>
  <c r="I584" i="1"/>
  <c r="J492" i="1"/>
  <c r="K492" i="1"/>
  <c r="L492" i="1"/>
  <c r="M492" i="1"/>
  <c r="J497" i="1"/>
  <c r="K497" i="1"/>
  <c r="L497" i="1"/>
  <c r="M497" i="1"/>
  <c r="J502" i="1"/>
  <c r="K502" i="1"/>
  <c r="L502" i="1"/>
  <c r="M502" i="1"/>
  <c r="J507" i="1"/>
  <c r="K507" i="1"/>
  <c r="L507" i="1"/>
  <c r="M507" i="1"/>
  <c r="J512" i="1"/>
  <c r="K512" i="1"/>
  <c r="L512" i="1"/>
  <c r="M512" i="1"/>
  <c r="J517" i="1"/>
  <c r="K517" i="1"/>
  <c r="L517" i="1"/>
  <c r="M517" i="1"/>
  <c r="J552" i="1"/>
  <c r="K552" i="1"/>
  <c r="L552" i="1"/>
  <c r="M552" i="1"/>
  <c r="J557" i="1"/>
  <c r="K557" i="1"/>
  <c r="L557" i="1"/>
  <c r="M557" i="1"/>
  <c r="J562" i="1"/>
  <c r="K562" i="1"/>
  <c r="L562" i="1"/>
  <c r="M562" i="1"/>
  <c r="J567" i="1"/>
  <c r="K567" i="1"/>
  <c r="L567" i="1"/>
  <c r="M567" i="1"/>
  <c r="J572" i="1"/>
  <c r="K572" i="1"/>
  <c r="L572" i="1"/>
  <c r="M572" i="1"/>
  <c r="J577" i="1"/>
  <c r="K577" i="1"/>
  <c r="L577" i="1"/>
  <c r="M577" i="1"/>
  <c r="M584" i="1"/>
  <c r="I491" i="1"/>
  <c r="J591" i="1"/>
  <c r="K583" i="1"/>
  <c r="I496" i="1"/>
  <c r="I501" i="1"/>
  <c r="I506" i="1"/>
  <c r="I511" i="1"/>
  <c r="I516" i="1"/>
  <c r="I551" i="1"/>
  <c r="I556" i="1"/>
  <c r="I561" i="1"/>
  <c r="I566" i="1"/>
  <c r="I571" i="1"/>
  <c r="I576" i="1"/>
  <c r="I583" i="1"/>
  <c r="J491" i="1"/>
  <c r="K491" i="1"/>
  <c r="L491" i="1"/>
  <c r="M491" i="1"/>
  <c r="J496" i="1"/>
  <c r="K496" i="1"/>
  <c r="L496" i="1"/>
  <c r="M496" i="1"/>
  <c r="J501" i="1"/>
  <c r="K501" i="1"/>
  <c r="L501" i="1"/>
  <c r="M501" i="1"/>
  <c r="J506" i="1"/>
  <c r="K506" i="1"/>
  <c r="L506" i="1"/>
  <c r="M506" i="1"/>
  <c r="J511" i="1"/>
  <c r="K511" i="1"/>
  <c r="L511" i="1"/>
  <c r="M511" i="1"/>
  <c r="J516" i="1"/>
  <c r="K516" i="1"/>
  <c r="L516" i="1"/>
  <c r="M516" i="1"/>
  <c r="J551" i="1"/>
  <c r="K551" i="1"/>
  <c r="L551" i="1"/>
  <c r="M551" i="1"/>
  <c r="J556" i="1"/>
  <c r="K556" i="1"/>
  <c r="L556" i="1"/>
  <c r="M556" i="1"/>
  <c r="J561" i="1"/>
  <c r="K561" i="1"/>
  <c r="L561" i="1"/>
  <c r="M561" i="1"/>
  <c r="J566" i="1"/>
  <c r="K566" i="1"/>
  <c r="L566" i="1"/>
  <c r="M566" i="1"/>
  <c r="J571" i="1"/>
  <c r="K571" i="1"/>
  <c r="L571" i="1"/>
  <c r="M571" i="1"/>
  <c r="J576" i="1"/>
  <c r="K576" i="1"/>
  <c r="L576" i="1"/>
  <c r="M576" i="1"/>
  <c r="M583" i="1"/>
  <c r="K582" i="1"/>
  <c r="J490" i="1"/>
  <c r="K490" i="1"/>
  <c r="L490" i="1"/>
  <c r="M490" i="1"/>
  <c r="J495" i="1"/>
  <c r="K495" i="1"/>
  <c r="L495" i="1"/>
  <c r="M495" i="1"/>
  <c r="J500" i="1"/>
  <c r="K500" i="1"/>
  <c r="L500" i="1"/>
  <c r="M500" i="1"/>
  <c r="J505" i="1"/>
  <c r="K505" i="1"/>
  <c r="L505" i="1"/>
  <c r="M505" i="1"/>
  <c r="J510" i="1"/>
  <c r="K510" i="1"/>
  <c r="L510" i="1"/>
  <c r="M510" i="1"/>
  <c r="J515" i="1"/>
  <c r="K515" i="1"/>
  <c r="L515" i="1"/>
  <c r="M515" i="1"/>
  <c r="J550" i="1"/>
  <c r="K550" i="1"/>
  <c r="L550" i="1"/>
  <c r="M550" i="1"/>
  <c r="J555" i="1"/>
  <c r="K555" i="1"/>
  <c r="L555" i="1"/>
  <c r="M555" i="1"/>
  <c r="J560" i="1"/>
  <c r="K560" i="1"/>
  <c r="L560" i="1"/>
  <c r="M560" i="1"/>
  <c r="J565" i="1"/>
  <c r="K565" i="1"/>
  <c r="L565" i="1"/>
  <c r="M565" i="1"/>
  <c r="J570" i="1"/>
  <c r="K570" i="1"/>
  <c r="L570" i="1"/>
  <c r="M570" i="1"/>
  <c r="J575" i="1"/>
  <c r="K575" i="1"/>
  <c r="L575" i="1"/>
  <c r="M575" i="1"/>
  <c r="M582" i="1"/>
  <c r="L586" i="1"/>
  <c r="L585" i="1"/>
  <c r="L584" i="1"/>
  <c r="L583" i="1"/>
  <c r="L582" i="1"/>
  <c r="J586" i="1"/>
  <c r="J585" i="1"/>
  <c r="J584" i="1"/>
  <c r="J583" i="1"/>
  <c r="J582" i="1"/>
  <c r="C494" i="1"/>
  <c r="C554" i="1"/>
  <c r="C586" i="1"/>
  <c r="C493" i="1"/>
  <c r="C553" i="1"/>
  <c r="C585" i="1"/>
  <c r="C492" i="1"/>
  <c r="C552" i="1"/>
  <c r="C584" i="1"/>
  <c r="C491" i="1"/>
  <c r="C551" i="1"/>
  <c r="C583" i="1"/>
  <c r="C490" i="1"/>
  <c r="C550" i="1"/>
  <c r="C582" i="1"/>
  <c r="D2297" i="1"/>
  <c r="I2657" i="1"/>
  <c r="K320" i="1"/>
  <c r="L2723" i="1"/>
  <c r="L2726" i="1"/>
  <c r="I2653" i="1"/>
  <c r="E2298" i="1"/>
  <c r="I2658" i="1"/>
  <c r="I2659" i="1"/>
  <c r="I2669" i="1"/>
  <c r="I2670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3" i="1"/>
  <c r="L404" i="1"/>
  <c r="D1747" i="1"/>
  <c r="E434" i="1"/>
  <c r="G434" i="1"/>
  <c r="K434" i="1"/>
  <c r="E435" i="1"/>
  <c r="G435" i="1"/>
  <c r="K435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G1268" i="1"/>
  <c r="K1225" i="1"/>
  <c r="F525" i="2"/>
  <c r="F524" i="2"/>
  <c r="M1492" i="1"/>
  <c r="D143" i="2"/>
  <c r="E143" i="2"/>
  <c r="G143" i="2"/>
  <c r="H44" i="2"/>
  <c r="M2347" i="1"/>
  <c r="L2347" i="1"/>
  <c r="K2347" i="1"/>
  <c r="J2347" i="1"/>
  <c r="I2347" i="1"/>
  <c r="H2347" i="1"/>
  <c r="G2347" i="1"/>
  <c r="F2347" i="1"/>
  <c r="E2347" i="1"/>
  <c r="D2347" i="1"/>
  <c r="O2287" i="1"/>
  <c r="N2287" i="1"/>
  <c r="M2287" i="1"/>
  <c r="L2287" i="1"/>
  <c r="K2287" i="1"/>
  <c r="J2287" i="1"/>
  <c r="I2287" i="1"/>
  <c r="H2287" i="1"/>
  <c r="G2287" i="1"/>
  <c r="G4" i="1"/>
  <c r="L1383" i="1"/>
  <c r="K1383" i="1"/>
  <c r="K1405" i="1"/>
  <c r="K1224" i="1"/>
  <c r="K1404" i="1"/>
  <c r="K1222" i="1"/>
  <c r="K1402" i="1"/>
  <c r="K1221" i="1"/>
  <c r="K1401" i="1"/>
  <c r="K1220" i="1"/>
  <c r="K1400" i="1"/>
  <c r="K1219" i="1"/>
  <c r="K1399" i="1"/>
  <c r="K1217" i="1"/>
  <c r="K1337" i="1"/>
  <c r="K1397" i="1"/>
  <c r="K1216" i="1"/>
  <c r="K1396" i="1"/>
  <c r="K1215" i="1"/>
  <c r="K1395" i="1"/>
  <c r="K1214" i="1"/>
  <c r="K1394" i="1"/>
  <c r="K1213" i="1"/>
  <c r="K1333" i="1"/>
  <c r="K1393" i="1"/>
  <c r="K1212" i="1"/>
  <c r="K1392" i="1"/>
  <c r="K1211" i="1"/>
  <c r="K1391" i="1"/>
  <c r="K1210" i="1"/>
  <c r="K1390" i="1"/>
  <c r="F1225" i="1"/>
  <c r="D1405" i="1"/>
  <c r="F1224" i="1"/>
  <c r="D1404" i="1"/>
  <c r="F1223" i="1"/>
  <c r="F1343" i="1"/>
  <c r="F1222" i="1"/>
  <c r="D1402" i="1"/>
  <c r="F1221" i="1"/>
  <c r="F1341" i="1"/>
  <c r="F1220" i="1"/>
  <c r="F1340" i="1"/>
  <c r="D1400" i="1"/>
  <c r="F1219" i="1"/>
  <c r="D1399" i="1"/>
  <c r="F1218" i="1"/>
  <c r="F1338" i="1"/>
  <c r="F1217" i="1"/>
  <c r="F1337" i="1"/>
  <c r="F1216" i="1"/>
  <c r="D1396" i="1"/>
  <c r="F1215" i="1"/>
  <c r="D1395" i="1"/>
  <c r="F1214" i="1"/>
  <c r="F1334" i="1"/>
  <c r="D1394" i="1"/>
  <c r="F1212" i="1"/>
  <c r="D1392" i="1"/>
  <c r="F1211" i="1"/>
  <c r="D1391" i="1"/>
  <c r="F1210" i="1"/>
  <c r="D1390" i="1"/>
  <c r="A1243" i="1"/>
  <c r="A1423" i="1"/>
  <c r="A1242" i="1"/>
  <c r="A1362" i="1"/>
  <c r="A1422" i="1"/>
  <c r="A1241" i="1"/>
  <c r="A1361" i="1"/>
  <c r="A1421" i="1"/>
  <c r="A1240" i="1"/>
  <c r="A1420" i="1"/>
  <c r="A1239" i="1"/>
  <c r="A1419" i="1"/>
  <c r="A1238" i="1"/>
  <c r="A1418" i="1"/>
  <c r="A1237" i="1"/>
  <c r="A1417" i="1"/>
  <c r="A1357" i="1"/>
  <c r="A1236" i="1"/>
  <c r="A1416" i="1"/>
  <c r="A1235" i="1"/>
  <c r="A1415" i="1"/>
  <c r="A1234" i="1"/>
  <c r="A1354" i="1"/>
  <c r="A1414" i="1"/>
  <c r="A1233" i="1"/>
  <c r="A1353" i="1"/>
  <c r="A1232" i="1"/>
  <c r="A1412" i="1"/>
  <c r="A1230" i="1"/>
  <c r="A1410" i="1"/>
  <c r="A1229" i="1"/>
  <c r="A1409" i="1"/>
  <c r="A1228" i="1"/>
  <c r="A1408" i="1"/>
  <c r="A1227" i="1"/>
  <c r="A1407" i="1"/>
  <c r="A1226" i="1"/>
  <c r="A1406" i="1"/>
  <c r="A1225" i="1"/>
  <c r="A1405" i="1"/>
  <c r="A1224" i="1"/>
  <c r="A1404" i="1"/>
  <c r="A1223" i="1"/>
  <c r="A1343" i="1"/>
  <c r="A1403" i="1"/>
  <c r="A1222" i="1"/>
  <c r="A1402" i="1"/>
  <c r="A1221" i="1"/>
  <c r="A1401" i="1"/>
  <c r="A1220" i="1"/>
  <c r="A1340" i="1"/>
  <c r="A1400" i="1"/>
  <c r="A1219" i="1"/>
  <c r="A1399" i="1"/>
  <c r="A1218" i="1"/>
  <c r="A1338" i="1"/>
  <c r="A1398" i="1"/>
  <c r="A1217" i="1"/>
  <c r="A1397" i="1"/>
  <c r="A1216" i="1"/>
  <c r="A1336" i="1"/>
  <c r="A1396" i="1"/>
  <c r="A1215" i="1"/>
  <c r="A1395" i="1"/>
  <c r="A1214" i="1"/>
  <c r="A1394" i="1"/>
  <c r="A1213" i="1"/>
  <c r="A1333" i="1"/>
  <c r="A1393" i="1"/>
  <c r="A1212" i="1"/>
  <c r="A1392" i="1"/>
  <c r="A1211" i="1"/>
  <c r="A1331" i="1"/>
  <c r="A1391" i="1"/>
  <c r="A1210" i="1"/>
  <c r="A1390" i="1"/>
  <c r="A1330" i="1"/>
  <c r="A1382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D1249" i="1"/>
  <c r="D23" i="2"/>
  <c r="G23" i="2"/>
  <c r="H23" i="2"/>
  <c r="I23" i="2"/>
  <c r="D83" i="2"/>
  <c r="E83" i="2"/>
  <c r="F83" i="2"/>
  <c r="H78" i="2"/>
  <c r="I83" i="2"/>
  <c r="D258" i="2"/>
  <c r="D263" i="2"/>
  <c r="E258" i="2"/>
  <c r="F258" i="2"/>
  <c r="F263" i="2"/>
  <c r="G258" i="2"/>
  <c r="G263" i="2"/>
  <c r="H258" i="2"/>
  <c r="H263" i="2"/>
  <c r="I258" i="2"/>
  <c r="I263" i="2"/>
  <c r="D318" i="2"/>
  <c r="E318" i="2"/>
  <c r="E323" i="2"/>
  <c r="F318" i="2"/>
  <c r="F323" i="2"/>
  <c r="F329" i="2"/>
  <c r="G318" i="2"/>
  <c r="G323" i="2"/>
  <c r="G327" i="2"/>
  <c r="H318" i="2"/>
  <c r="H323" i="2"/>
  <c r="I318" i="2"/>
  <c r="I323" i="2"/>
  <c r="F383" i="2"/>
  <c r="F387" i="2"/>
  <c r="G383" i="2"/>
  <c r="G405" i="2"/>
  <c r="H383" i="2"/>
  <c r="I383" i="2"/>
  <c r="J383" i="2"/>
  <c r="J387" i="2"/>
  <c r="D387" i="2"/>
  <c r="E387" i="2"/>
  <c r="G387" i="2"/>
  <c r="H387" i="2"/>
  <c r="I387" i="2"/>
  <c r="K387" i="2"/>
  <c r="L387" i="2"/>
  <c r="G50" i="2"/>
  <c r="D2773" i="1"/>
  <c r="E2776" i="1"/>
  <c r="F2776" i="1"/>
  <c r="E2777" i="1"/>
  <c r="E2778" i="1"/>
  <c r="E2782" i="1"/>
  <c r="E2783" i="1"/>
  <c r="E2784" i="1"/>
  <c r="I290" i="2"/>
  <c r="F350" i="2"/>
  <c r="I350" i="2"/>
  <c r="E2866" i="1"/>
  <c r="F2866" i="1"/>
  <c r="E2867" i="1"/>
  <c r="F2867" i="1"/>
  <c r="D2869" i="1"/>
  <c r="E2868" i="1"/>
  <c r="E2872" i="1"/>
  <c r="D2875" i="1"/>
  <c r="E2873" i="1"/>
  <c r="E2874" i="1"/>
  <c r="E499" i="2"/>
  <c r="E503" i="2"/>
  <c r="F503" i="2"/>
  <c r="G503" i="2"/>
  <c r="L435" i="1"/>
  <c r="E436" i="1"/>
  <c r="E437" i="1"/>
  <c r="E438" i="1"/>
  <c r="G438" i="1"/>
  <c r="K438" i="1"/>
  <c r="L438" i="1"/>
  <c r="M438" i="1"/>
  <c r="N438" i="1"/>
  <c r="E439" i="1"/>
  <c r="E491" i="2"/>
  <c r="F491" i="2"/>
  <c r="E492" i="2"/>
  <c r="F492" i="2"/>
  <c r="E493" i="2"/>
  <c r="F493" i="2"/>
  <c r="G493" i="2"/>
  <c r="E494" i="2"/>
  <c r="F494" i="2"/>
  <c r="E495" i="2"/>
  <c r="F495" i="2"/>
  <c r="E496" i="2"/>
  <c r="F496" i="2"/>
  <c r="E500" i="2"/>
  <c r="F500" i="2"/>
  <c r="G500" i="2"/>
  <c r="E501" i="2"/>
  <c r="F501" i="2"/>
  <c r="G501" i="2"/>
  <c r="E502" i="2"/>
  <c r="F502" i="2"/>
  <c r="E507" i="2"/>
  <c r="F507" i="2"/>
  <c r="E509" i="2"/>
  <c r="F509" i="2"/>
  <c r="E524" i="2"/>
  <c r="E525" i="2"/>
  <c r="G526" i="2"/>
  <c r="H526" i="2"/>
  <c r="E533" i="2"/>
  <c r="A106" i="2"/>
  <c r="A166" i="2"/>
  <c r="A226" i="2"/>
  <c r="A286" i="2"/>
  <c r="A105" i="2"/>
  <c r="A165" i="2"/>
  <c r="A225" i="2"/>
  <c r="A285" i="2"/>
  <c r="A104" i="2"/>
  <c r="A164" i="2"/>
  <c r="A224" i="2"/>
  <c r="A284" i="2"/>
  <c r="A103" i="2"/>
  <c r="A163" i="2"/>
  <c r="A223" i="2"/>
  <c r="A283" i="2"/>
  <c r="A523" i="2"/>
  <c r="A102" i="2"/>
  <c r="A162" i="2"/>
  <c r="A222" i="2"/>
  <c r="A282" i="2"/>
  <c r="A101" i="2"/>
  <c r="A161" i="2"/>
  <c r="A221" i="2"/>
  <c r="A281" i="2"/>
  <c r="G473" i="2"/>
  <c r="F473" i="2"/>
  <c r="E473" i="2"/>
  <c r="I466" i="2"/>
  <c r="L406" i="2"/>
  <c r="D405" i="2"/>
  <c r="E405" i="2"/>
  <c r="F405" i="2"/>
  <c r="H405" i="2"/>
  <c r="I405" i="2"/>
  <c r="J405" i="2"/>
  <c r="K405" i="2"/>
  <c r="L405" i="2"/>
  <c r="D404" i="2"/>
  <c r="E404" i="2"/>
  <c r="F404" i="2"/>
  <c r="G404" i="2"/>
  <c r="H404" i="2"/>
  <c r="I404" i="2"/>
  <c r="J404" i="2"/>
  <c r="K404" i="2"/>
  <c r="D389" i="2"/>
  <c r="E389" i="2"/>
  <c r="F389" i="2"/>
  <c r="G389" i="2"/>
  <c r="H389" i="2"/>
  <c r="I389" i="2"/>
  <c r="J389" i="2"/>
  <c r="K389" i="2"/>
  <c r="D383" i="2"/>
  <c r="E383" i="2"/>
  <c r="K383" i="2"/>
  <c r="D382" i="2"/>
  <c r="E382" i="2"/>
  <c r="F382" i="2"/>
  <c r="G382" i="2"/>
  <c r="H382" i="2"/>
  <c r="I382" i="2"/>
  <c r="J382" i="2"/>
  <c r="K382" i="2"/>
  <c r="D381" i="2"/>
  <c r="E381" i="2"/>
  <c r="F381" i="2"/>
  <c r="G381" i="2"/>
  <c r="H381" i="2"/>
  <c r="I381" i="2"/>
  <c r="J381" i="2"/>
  <c r="K381" i="2"/>
  <c r="D380" i="2"/>
  <c r="E380" i="2"/>
  <c r="F380" i="2"/>
  <c r="G380" i="2"/>
  <c r="H380" i="2"/>
  <c r="I380" i="2"/>
  <c r="J380" i="2"/>
  <c r="K380" i="2"/>
  <c r="D376" i="2"/>
  <c r="E376" i="2"/>
  <c r="F376" i="2"/>
  <c r="G376" i="2"/>
  <c r="H376" i="2"/>
  <c r="I376" i="2"/>
  <c r="J376" i="2"/>
  <c r="K376" i="2"/>
  <c r="D375" i="2"/>
  <c r="E375" i="2"/>
  <c r="F375" i="2"/>
  <c r="G375" i="2"/>
  <c r="H375" i="2"/>
  <c r="I375" i="2"/>
  <c r="J375" i="2"/>
  <c r="K375" i="2"/>
  <c r="D374" i="2"/>
  <c r="E374" i="2"/>
  <c r="F374" i="2"/>
  <c r="G374" i="2"/>
  <c r="H374" i="2"/>
  <c r="I374" i="2"/>
  <c r="J374" i="2"/>
  <c r="K374" i="2"/>
  <c r="D373" i="2"/>
  <c r="E373" i="2"/>
  <c r="F373" i="2"/>
  <c r="G373" i="2"/>
  <c r="H373" i="2"/>
  <c r="I373" i="2"/>
  <c r="J373" i="2"/>
  <c r="K373" i="2"/>
  <c r="D372" i="2"/>
  <c r="E372" i="2"/>
  <c r="F372" i="2"/>
  <c r="G372" i="2"/>
  <c r="H372" i="2"/>
  <c r="I372" i="2"/>
  <c r="J372" i="2"/>
  <c r="K372" i="2"/>
  <c r="D371" i="2"/>
  <c r="E371" i="2"/>
  <c r="F371" i="2"/>
  <c r="G371" i="2"/>
  <c r="H371" i="2"/>
  <c r="I371" i="2"/>
  <c r="J371" i="2"/>
  <c r="K371" i="2"/>
  <c r="M406" i="2"/>
  <c r="K2587" i="1"/>
  <c r="K369" i="2"/>
  <c r="J2587" i="1"/>
  <c r="J369" i="2"/>
  <c r="I2587" i="1"/>
  <c r="I369" i="2"/>
  <c r="H2587" i="1"/>
  <c r="H369" i="2"/>
  <c r="G2587" i="1"/>
  <c r="G369" i="2"/>
  <c r="F2587" i="1"/>
  <c r="F369" i="2"/>
  <c r="E2587" i="1"/>
  <c r="E369" i="2"/>
  <c r="D311" i="2"/>
  <c r="E311" i="2"/>
  <c r="F311" i="2"/>
  <c r="G311" i="2"/>
  <c r="H311" i="2"/>
  <c r="I311" i="2"/>
  <c r="D312" i="2"/>
  <c r="E312" i="2"/>
  <c r="F312" i="2"/>
  <c r="G312" i="2"/>
  <c r="H312" i="2"/>
  <c r="I312" i="2"/>
  <c r="D313" i="2"/>
  <c r="E313" i="2"/>
  <c r="F313" i="2"/>
  <c r="G313" i="2"/>
  <c r="H313" i="2"/>
  <c r="I313" i="2"/>
  <c r="D314" i="2"/>
  <c r="E314" i="2"/>
  <c r="F314" i="2"/>
  <c r="G314" i="2"/>
  <c r="H314" i="2"/>
  <c r="I314" i="2"/>
  <c r="J314" i="2"/>
  <c r="D315" i="2"/>
  <c r="E315" i="2"/>
  <c r="F315" i="2"/>
  <c r="G315" i="2"/>
  <c r="H315" i="2"/>
  <c r="I315" i="2"/>
  <c r="D316" i="2"/>
  <c r="E316" i="2"/>
  <c r="F316" i="2"/>
  <c r="G316" i="2"/>
  <c r="H316" i="2"/>
  <c r="I316" i="2"/>
  <c r="E319" i="2"/>
  <c r="D322" i="2"/>
  <c r="E322" i="2"/>
  <c r="F322" i="2"/>
  <c r="G322" i="2"/>
  <c r="H322" i="2"/>
  <c r="I322" i="2"/>
  <c r="J322" i="2"/>
  <c r="D323" i="2"/>
  <c r="D327" i="2"/>
  <c r="E327" i="2"/>
  <c r="F327" i="2"/>
  <c r="H327" i="2"/>
  <c r="I327" i="2"/>
  <c r="D329" i="2"/>
  <c r="E329" i="2"/>
  <c r="G329" i="2"/>
  <c r="H329" i="2"/>
  <c r="I329" i="2"/>
  <c r="D344" i="2"/>
  <c r="E344" i="2"/>
  <c r="F344" i="2"/>
  <c r="G344" i="2"/>
  <c r="H344" i="2"/>
  <c r="I344" i="2"/>
  <c r="J344" i="2"/>
  <c r="D345" i="2"/>
  <c r="E345" i="2"/>
  <c r="F345" i="2"/>
  <c r="G345" i="2"/>
  <c r="H345" i="2"/>
  <c r="I345" i="2"/>
  <c r="J346" i="2"/>
  <c r="K346" i="2"/>
  <c r="I353" i="2"/>
  <c r="H353" i="2"/>
  <c r="G353" i="2"/>
  <c r="F353" i="2"/>
  <c r="E353" i="2"/>
  <c r="H350" i="2"/>
  <c r="G350" i="2"/>
  <c r="E350" i="2"/>
  <c r="O2527" i="1"/>
  <c r="I309" i="2"/>
  <c r="N2527" i="1"/>
  <c r="H309" i="2"/>
  <c r="M2527" i="1"/>
  <c r="G309" i="2"/>
  <c r="L2527" i="1"/>
  <c r="F309" i="2"/>
  <c r="K2527" i="1"/>
  <c r="E309" i="2"/>
  <c r="I293" i="2"/>
  <c r="H293" i="2"/>
  <c r="G293" i="2"/>
  <c r="F293" i="2"/>
  <c r="E293" i="2"/>
  <c r="H290" i="2"/>
  <c r="G290" i="2"/>
  <c r="F290" i="2"/>
  <c r="E290" i="2"/>
  <c r="D251" i="2"/>
  <c r="E251" i="2"/>
  <c r="F251" i="2"/>
  <c r="G251" i="2"/>
  <c r="H251" i="2"/>
  <c r="I251" i="2"/>
  <c r="D252" i="2"/>
  <c r="E252" i="2"/>
  <c r="F252" i="2"/>
  <c r="G252" i="2"/>
  <c r="H252" i="2"/>
  <c r="I252" i="2"/>
  <c r="D253" i="2"/>
  <c r="E253" i="2"/>
  <c r="F253" i="2"/>
  <c r="G253" i="2"/>
  <c r="H253" i="2"/>
  <c r="I253" i="2"/>
  <c r="J253" i="2"/>
  <c r="D254" i="2"/>
  <c r="E254" i="2"/>
  <c r="F254" i="2"/>
  <c r="G254" i="2"/>
  <c r="H254" i="2"/>
  <c r="I254" i="2"/>
  <c r="D255" i="2"/>
  <c r="E255" i="2"/>
  <c r="F255" i="2"/>
  <c r="G255" i="2"/>
  <c r="H255" i="2"/>
  <c r="I255" i="2"/>
  <c r="J255" i="2"/>
  <c r="D256" i="2"/>
  <c r="E256" i="2"/>
  <c r="F256" i="2"/>
  <c r="G256" i="2"/>
  <c r="H256" i="2"/>
  <c r="I256" i="2"/>
  <c r="D262" i="2"/>
  <c r="E262" i="2"/>
  <c r="F262" i="2"/>
  <c r="G262" i="2"/>
  <c r="H262" i="2"/>
  <c r="I262" i="2"/>
  <c r="J262" i="2"/>
  <c r="E263" i="2"/>
  <c r="D267" i="2"/>
  <c r="E267" i="2"/>
  <c r="F267" i="2"/>
  <c r="G267" i="2"/>
  <c r="H267" i="2"/>
  <c r="I267" i="2"/>
  <c r="D269" i="2"/>
  <c r="E269" i="2"/>
  <c r="F269" i="2"/>
  <c r="G269" i="2"/>
  <c r="H269" i="2"/>
  <c r="I269" i="2"/>
  <c r="J269" i="2"/>
  <c r="D285" i="2"/>
  <c r="E285" i="2"/>
  <c r="F285" i="2"/>
  <c r="G285" i="2"/>
  <c r="H285" i="2"/>
  <c r="I285" i="2"/>
  <c r="J285" i="2"/>
  <c r="J286" i="2"/>
  <c r="K286" i="2"/>
  <c r="I2527" i="1"/>
  <c r="I249" i="2"/>
  <c r="H2527" i="1"/>
  <c r="H249" i="2"/>
  <c r="H226" i="2"/>
  <c r="J166" i="2"/>
  <c r="D105" i="2"/>
  <c r="E105" i="2"/>
  <c r="F105" i="2"/>
  <c r="G105" i="2"/>
  <c r="H105" i="2"/>
  <c r="I105" i="2"/>
  <c r="J105" i="2"/>
  <c r="J106" i="2"/>
  <c r="K106" i="2"/>
  <c r="K46" i="2"/>
  <c r="D45" i="2"/>
  <c r="E45" i="2"/>
  <c r="F45" i="2"/>
  <c r="G45" i="2"/>
  <c r="H45" i="2"/>
  <c r="I45" i="2"/>
  <c r="J46" i="2"/>
  <c r="D164" i="2"/>
  <c r="E164" i="2"/>
  <c r="F164" i="2"/>
  <c r="G164" i="2"/>
  <c r="H164" i="2"/>
  <c r="I164" i="2"/>
  <c r="D104" i="2"/>
  <c r="E104" i="2"/>
  <c r="F104" i="2"/>
  <c r="G104" i="2"/>
  <c r="H104" i="2"/>
  <c r="I104" i="2"/>
  <c r="D44" i="2"/>
  <c r="E44" i="2"/>
  <c r="F44" i="2"/>
  <c r="G44" i="2"/>
  <c r="I44" i="2"/>
  <c r="J44" i="2"/>
  <c r="D131" i="2"/>
  <c r="E131" i="2"/>
  <c r="F131" i="2"/>
  <c r="G131" i="2"/>
  <c r="H131" i="2"/>
  <c r="I131" i="2"/>
  <c r="H132" i="2"/>
  <c r="D133" i="2"/>
  <c r="E133" i="2"/>
  <c r="F133" i="2"/>
  <c r="G133" i="2"/>
  <c r="H133" i="2"/>
  <c r="D135" i="2"/>
  <c r="E135" i="2"/>
  <c r="F135" i="2"/>
  <c r="G135" i="2"/>
  <c r="H135" i="2"/>
  <c r="I135" i="2"/>
  <c r="H136" i="2"/>
  <c r="D137" i="2"/>
  <c r="E137" i="2"/>
  <c r="F137" i="2"/>
  <c r="G137" i="2"/>
  <c r="H137" i="2"/>
  <c r="I137" i="2"/>
  <c r="D138" i="2"/>
  <c r="E138" i="2"/>
  <c r="F138" i="2"/>
  <c r="G138" i="2"/>
  <c r="H138" i="2"/>
  <c r="D139" i="2"/>
  <c r="E139" i="2"/>
  <c r="F139" i="2"/>
  <c r="G139" i="2"/>
  <c r="H139" i="2"/>
  <c r="D140" i="2"/>
  <c r="E140" i="2"/>
  <c r="F140" i="2"/>
  <c r="G140" i="2"/>
  <c r="H140" i="2"/>
  <c r="I140" i="2"/>
  <c r="D141" i="2"/>
  <c r="E141" i="2"/>
  <c r="F141" i="2"/>
  <c r="G141" i="2"/>
  <c r="H141" i="2"/>
  <c r="F143" i="2"/>
  <c r="D146" i="2"/>
  <c r="E146" i="2"/>
  <c r="F146" i="2"/>
  <c r="G146" i="2"/>
  <c r="H146" i="2"/>
  <c r="D71" i="2"/>
  <c r="E71" i="2"/>
  <c r="F71" i="2"/>
  <c r="G71" i="2"/>
  <c r="H71" i="2"/>
  <c r="I71" i="2"/>
  <c r="J71" i="2"/>
  <c r="D72" i="2"/>
  <c r="E72" i="2"/>
  <c r="F72" i="2"/>
  <c r="G72" i="2"/>
  <c r="H72" i="2"/>
  <c r="I72" i="2"/>
  <c r="D73" i="2"/>
  <c r="E73" i="2"/>
  <c r="F73" i="2"/>
  <c r="G73" i="2"/>
  <c r="H73" i="2"/>
  <c r="I73" i="2"/>
  <c r="D74" i="2"/>
  <c r="E74" i="2"/>
  <c r="F74" i="2"/>
  <c r="G74" i="2"/>
  <c r="H74" i="2"/>
  <c r="I74" i="2"/>
  <c r="J74" i="2"/>
  <c r="D75" i="2"/>
  <c r="E75" i="2"/>
  <c r="F75" i="2"/>
  <c r="G75" i="2"/>
  <c r="H75" i="2"/>
  <c r="I75" i="2"/>
  <c r="J75" i="2"/>
  <c r="D76" i="2"/>
  <c r="E76" i="2"/>
  <c r="F76" i="2"/>
  <c r="G76" i="2"/>
  <c r="H76" i="2"/>
  <c r="I76" i="2"/>
  <c r="J76" i="2"/>
  <c r="D80" i="2"/>
  <c r="E80" i="2"/>
  <c r="F80" i="2"/>
  <c r="G80" i="2"/>
  <c r="H80" i="2"/>
  <c r="I80" i="2"/>
  <c r="J80" i="2"/>
  <c r="D81" i="2"/>
  <c r="E81" i="2"/>
  <c r="F81" i="2"/>
  <c r="G81" i="2"/>
  <c r="H81" i="2"/>
  <c r="I81" i="2"/>
  <c r="J81" i="2"/>
  <c r="D82" i="2"/>
  <c r="E82" i="2"/>
  <c r="F82" i="2"/>
  <c r="G82" i="2"/>
  <c r="H82" i="2"/>
  <c r="I82" i="2"/>
  <c r="J82" i="2"/>
  <c r="G83" i="2"/>
  <c r="H83" i="2"/>
  <c r="D87" i="2"/>
  <c r="E87" i="2"/>
  <c r="F87" i="2"/>
  <c r="G87" i="2"/>
  <c r="H87" i="2"/>
  <c r="I87" i="2"/>
  <c r="J87" i="2"/>
  <c r="D89" i="2"/>
  <c r="E89" i="2"/>
  <c r="F89" i="2"/>
  <c r="G89" i="2"/>
  <c r="H89" i="2"/>
  <c r="I89" i="2"/>
  <c r="J89" i="2"/>
  <c r="L1686" i="1"/>
  <c r="L1687" i="1"/>
  <c r="G439" i="1"/>
  <c r="K439" i="1"/>
  <c r="L439" i="1"/>
  <c r="M439" i="1"/>
  <c r="N439" i="1"/>
  <c r="G436" i="1"/>
  <c r="C32" i="1"/>
  <c r="E32" i="1"/>
  <c r="G1263" i="1"/>
  <c r="F1263" i="1"/>
  <c r="G1308" i="1"/>
  <c r="E1303" i="1"/>
  <c r="K376" i="1"/>
  <c r="A1302" i="1"/>
  <c r="K375" i="1"/>
  <c r="A1301" i="1"/>
  <c r="K374" i="1"/>
  <c r="A1300" i="1"/>
  <c r="K373" i="1"/>
  <c r="A1299" i="1"/>
  <c r="K372" i="1"/>
  <c r="A1298" i="1"/>
  <c r="K371" i="1"/>
  <c r="A1297" i="1"/>
  <c r="K370" i="1"/>
  <c r="A1296" i="1"/>
  <c r="K369" i="1"/>
  <c r="A1295" i="1"/>
  <c r="A1292" i="1"/>
  <c r="A320" i="1"/>
  <c r="A1288" i="1"/>
  <c r="A319" i="1"/>
  <c r="A1287" i="1"/>
  <c r="A318" i="1"/>
  <c r="A1286" i="1"/>
  <c r="A317" i="1"/>
  <c r="A1285" i="1"/>
  <c r="A316" i="1"/>
  <c r="A1284" i="1"/>
  <c r="A315" i="1"/>
  <c r="A1283" i="1"/>
  <c r="A314" i="1"/>
  <c r="A1282" i="1"/>
  <c r="A313" i="1"/>
  <c r="A1281" i="1"/>
  <c r="A312" i="1"/>
  <c r="A1280" i="1"/>
  <c r="A311" i="1"/>
  <c r="A1279" i="1"/>
  <c r="A310" i="1"/>
  <c r="A1278" i="1"/>
  <c r="A309" i="1"/>
  <c r="A1277" i="1"/>
  <c r="A1262" i="1"/>
  <c r="A2731" i="1"/>
  <c r="A2732" i="1"/>
  <c r="A2733" i="1"/>
  <c r="A2919" i="1"/>
  <c r="A2734" i="1"/>
  <c r="A2735" i="1"/>
  <c r="A2921" i="1"/>
  <c r="A2736" i="1"/>
  <c r="A2922" i="1"/>
  <c r="K313" i="1"/>
  <c r="E2725" i="1"/>
  <c r="K312" i="1"/>
  <c r="E2724" i="1"/>
  <c r="K311" i="1"/>
  <c r="E2723" i="1"/>
  <c r="K310" i="1"/>
  <c r="E2722" i="1"/>
  <c r="D2903" i="1"/>
  <c r="K309" i="1"/>
  <c r="E2721" i="1"/>
  <c r="A2725" i="1"/>
  <c r="A2906" i="1"/>
  <c r="A2724" i="1"/>
  <c r="A2723" i="1"/>
  <c r="A2722" i="1"/>
  <c r="A2721" i="1"/>
  <c r="A2742" i="1"/>
  <c r="A2956" i="1"/>
  <c r="A2741" i="1"/>
  <c r="A2740" i="1"/>
  <c r="A2739" i="1"/>
  <c r="A2738" i="1"/>
  <c r="A2952" i="1"/>
  <c r="A2737" i="1"/>
  <c r="A2951" i="1"/>
  <c r="A302" i="1"/>
  <c r="C44" i="1"/>
  <c r="E44" i="1"/>
  <c r="K317" i="1"/>
  <c r="L2720" i="1"/>
  <c r="D3011" i="1"/>
  <c r="H2720" i="1"/>
  <c r="A3011" i="1"/>
  <c r="I3003" i="1"/>
  <c r="H3003" i="1"/>
  <c r="A542" i="1"/>
  <c r="A3002" i="1"/>
  <c r="C2874" i="1"/>
  <c r="D2981" i="1"/>
  <c r="C2873" i="1"/>
  <c r="D2980" i="1"/>
  <c r="C2872" i="1"/>
  <c r="D2979" i="1"/>
  <c r="C2868" i="1"/>
  <c r="D2978" i="1"/>
  <c r="C2867" i="1"/>
  <c r="D2977" i="1"/>
  <c r="C2866" i="1"/>
  <c r="D2976" i="1"/>
  <c r="C2862" i="1"/>
  <c r="D2975" i="1"/>
  <c r="C2861" i="1"/>
  <c r="D2974" i="1"/>
  <c r="C2860" i="1"/>
  <c r="D2973" i="1"/>
  <c r="C2856" i="1"/>
  <c r="D2972" i="1"/>
  <c r="C2855" i="1"/>
  <c r="D2971" i="1"/>
  <c r="C2854" i="1"/>
  <c r="D2970" i="1"/>
  <c r="C2850" i="1"/>
  <c r="D2969" i="1"/>
  <c r="C2849" i="1"/>
  <c r="D2968" i="1"/>
  <c r="C2848" i="1"/>
  <c r="D2967" i="1"/>
  <c r="C2844" i="1"/>
  <c r="D2966" i="1"/>
  <c r="C2843" i="1"/>
  <c r="D2965" i="1"/>
  <c r="C2842" i="1"/>
  <c r="D2964" i="1"/>
  <c r="C2838" i="1"/>
  <c r="D2963" i="1"/>
  <c r="C2837" i="1"/>
  <c r="D2962" i="1"/>
  <c r="C2836" i="1"/>
  <c r="D2961" i="1"/>
  <c r="C2832" i="1"/>
  <c r="D2960" i="1"/>
  <c r="C2831" i="1"/>
  <c r="D2959" i="1"/>
  <c r="C2830" i="1"/>
  <c r="D2958" i="1"/>
  <c r="O320" i="1"/>
  <c r="E2742" i="1"/>
  <c r="D2956" i="1"/>
  <c r="H2717" i="1"/>
  <c r="A2979" i="1"/>
  <c r="H2716" i="1"/>
  <c r="A2976" i="1"/>
  <c r="H2715" i="1"/>
  <c r="A2973" i="1"/>
  <c r="O314" i="1"/>
  <c r="O439" i="1"/>
  <c r="E2736" i="1"/>
  <c r="D2922" i="1"/>
  <c r="O313" i="1"/>
  <c r="E510" i="1"/>
  <c r="E511" i="1"/>
  <c r="O312" i="1"/>
  <c r="D1458" i="1"/>
  <c r="D1482" i="1"/>
  <c r="C1516" i="1"/>
  <c r="O311" i="1"/>
  <c r="D1457" i="1"/>
  <c r="D1481" i="1"/>
  <c r="C1515" i="1"/>
  <c r="E2733" i="1"/>
  <c r="D2919" i="1"/>
  <c r="O310" i="1"/>
  <c r="E2732" i="1"/>
  <c r="D2918" i="1"/>
  <c r="C2784" i="1"/>
  <c r="D2916" i="1"/>
  <c r="C2783" i="1"/>
  <c r="D2915" i="1"/>
  <c r="C2782" i="1"/>
  <c r="D2914" i="1"/>
  <c r="C2778" i="1"/>
  <c r="D2913" i="1"/>
  <c r="C2777" i="1"/>
  <c r="D2912" i="1"/>
  <c r="C2776" i="1"/>
  <c r="D2911" i="1"/>
  <c r="A2872" i="1"/>
  <c r="A2866" i="1"/>
  <c r="A2860" i="1"/>
  <c r="A2854" i="1"/>
  <c r="A2848" i="1"/>
  <c r="A2842" i="1"/>
  <c r="A2836" i="1"/>
  <c r="A2830" i="1"/>
  <c r="D2851" i="1"/>
  <c r="I2823" i="1"/>
  <c r="H2823" i="1"/>
  <c r="A2822" i="1"/>
  <c r="C2772" i="1"/>
  <c r="C2771" i="1"/>
  <c r="C2770" i="1"/>
  <c r="A2782" i="1"/>
  <c r="A2776" i="1"/>
  <c r="A2770" i="1"/>
  <c r="O319" i="1"/>
  <c r="E2741" i="1"/>
  <c r="D2955" i="1"/>
  <c r="O318" i="1"/>
  <c r="E565" i="1"/>
  <c r="E567" i="1"/>
  <c r="E569" i="1"/>
  <c r="E2740" i="1"/>
  <c r="D2954" i="1"/>
  <c r="O317" i="1"/>
  <c r="D1463" i="1"/>
  <c r="D1487" i="1"/>
  <c r="C1521" i="1"/>
  <c r="O316" i="1"/>
  <c r="D1462" i="1"/>
  <c r="D1486" i="1"/>
  <c r="C1520" i="1"/>
  <c r="E555" i="1"/>
  <c r="E556" i="1"/>
  <c r="E557" i="1"/>
  <c r="E558" i="1"/>
  <c r="E2738" i="1"/>
  <c r="D2952" i="1"/>
  <c r="O315" i="1"/>
  <c r="E2737" i="1"/>
  <c r="D2951" i="1"/>
  <c r="O309" i="1"/>
  <c r="E2731" i="1"/>
  <c r="D2917" i="1"/>
  <c r="H2259" i="1"/>
  <c r="G2259" i="1"/>
  <c r="F2215" i="1"/>
  <c r="F2260" i="1"/>
  <c r="E2215" i="1"/>
  <c r="E2260" i="1"/>
  <c r="H2223" i="1"/>
  <c r="G2223" i="1"/>
  <c r="C2215" i="1"/>
  <c r="C2260" i="1"/>
  <c r="C2259" i="1"/>
  <c r="C2262" i="1"/>
  <c r="A1897" i="1"/>
  <c r="A2017" i="1"/>
  <c r="A2137" i="1"/>
  <c r="A2257" i="1"/>
  <c r="A1896" i="1"/>
  <c r="A2016" i="1"/>
  <c r="A2136" i="1"/>
  <c r="A2256" i="1"/>
  <c r="A1894" i="1"/>
  <c r="A2014" i="1"/>
  <c r="A2134" i="1"/>
  <c r="A2254" i="1"/>
  <c r="A1893" i="1"/>
  <c r="A2013" i="1"/>
  <c r="A2133" i="1"/>
  <c r="A2253" i="1"/>
  <c r="A1892" i="1"/>
  <c r="A2012" i="1"/>
  <c r="A2132" i="1"/>
  <c r="A2252" i="1"/>
  <c r="A1891" i="1"/>
  <c r="A2011" i="1"/>
  <c r="A2131" i="1"/>
  <c r="A2251" i="1"/>
  <c r="A1890" i="1"/>
  <c r="A2010" i="1"/>
  <c r="A2130" i="1"/>
  <c r="A2250" i="1"/>
  <c r="A1889" i="1"/>
  <c r="A2009" i="1"/>
  <c r="A2129" i="1"/>
  <c r="A2249" i="1"/>
  <c r="A1888" i="1"/>
  <c r="A2008" i="1"/>
  <c r="A2128" i="1"/>
  <c r="A2248" i="1"/>
  <c r="A1887" i="1"/>
  <c r="A2007" i="1"/>
  <c r="A2127" i="1"/>
  <c r="A2247" i="1"/>
  <c r="A1886" i="1"/>
  <c r="A2006" i="1"/>
  <c r="A2126" i="1"/>
  <c r="A2246" i="1"/>
  <c r="A1885" i="1"/>
  <c r="A2005" i="1"/>
  <c r="A2125" i="1"/>
  <c r="A2245" i="1"/>
  <c r="A1884" i="1"/>
  <c r="A2004" i="1"/>
  <c r="A2124" i="1"/>
  <c r="A2244" i="1"/>
  <c r="A1883" i="1"/>
  <c r="A2003" i="1"/>
  <c r="A2123" i="1"/>
  <c r="A2243" i="1"/>
  <c r="A1881" i="1"/>
  <c r="A2001" i="1"/>
  <c r="A2121" i="1"/>
  <c r="A2241" i="1"/>
  <c r="A1880" i="1"/>
  <c r="A2000" i="1"/>
  <c r="A2120" i="1"/>
  <c r="A2240" i="1"/>
  <c r="A1879" i="1"/>
  <c r="A1999" i="1"/>
  <c r="A2119" i="1"/>
  <c r="A2239" i="1"/>
  <c r="A1878" i="1"/>
  <c r="A1998" i="1"/>
  <c r="A2118" i="1"/>
  <c r="A2238" i="1"/>
  <c r="A1877" i="1"/>
  <c r="A1997" i="1"/>
  <c r="A2117" i="1"/>
  <c r="A2237" i="1"/>
  <c r="A1876" i="1"/>
  <c r="A1996" i="1"/>
  <c r="A2116" i="1"/>
  <c r="A2236" i="1"/>
  <c r="A1875" i="1"/>
  <c r="A1995" i="1"/>
  <c r="A2115" i="1"/>
  <c r="A2235" i="1"/>
  <c r="A1874" i="1"/>
  <c r="A1994" i="1"/>
  <c r="A2114" i="1"/>
  <c r="A2234" i="1"/>
  <c r="A1873" i="1"/>
  <c r="A1993" i="1"/>
  <c r="A2113" i="1"/>
  <c r="A2233" i="1"/>
  <c r="A1872" i="1"/>
  <c r="A1992" i="1"/>
  <c r="A2112" i="1"/>
  <c r="A2232" i="1"/>
  <c r="A1871" i="1"/>
  <c r="A1991" i="1"/>
  <c r="A2111" i="1"/>
  <c r="A2231" i="1"/>
  <c r="A1870" i="1"/>
  <c r="A1990" i="1"/>
  <c r="A2110" i="1"/>
  <c r="A2230" i="1"/>
  <c r="A2228" i="1"/>
  <c r="H2165" i="1"/>
  <c r="H2225" i="1"/>
  <c r="F2165" i="1"/>
  <c r="F2225" i="1"/>
  <c r="D2165" i="1"/>
  <c r="D2225" i="1"/>
  <c r="G2163" i="1"/>
  <c r="H2163" i="1"/>
  <c r="A1853" i="1"/>
  <c r="A1973" i="1"/>
  <c r="A2093" i="1"/>
  <c r="A2213" i="1"/>
  <c r="A1852" i="1"/>
  <c r="A1972" i="1"/>
  <c r="A2092" i="1"/>
  <c r="A2212" i="1"/>
  <c r="A1851" i="1"/>
  <c r="A1971" i="1"/>
  <c r="A2091" i="1"/>
  <c r="A2211" i="1"/>
  <c r="A1849" i="1"/>
  <c r="A1969" i="1"/>
  <c r="A2089" i="1"/>
  <c r="A2209" i="1"/>
  <c r="A1848" i="1"/>
  <c r="A1968" i="1"/>
  <c r="A2088" i="1"/>
  <c r="A2208" i="1"/>
  <c r="A1847" i="1"/>
  <c r="A1967" i="1"/>
  <c r="A2087" i="1"/>
  <c r="A2207" i="1"/>
  <c r="A1846" i="1"/>
  <c r="A1966" i="1"/>
  <c r="A2086" i="1"/>
  <c r="A2206" i="1"/>
  <c r="A1845" i="1"/>
  <c r="A1965" i="1"/>
  <c r="A2085" i="1"/>
  <c r="A2205" i="1"/>
  <c r="A1843" i="1"/>
  <c r="A1963" i="1"/>
  <c r="A2083" i="1"/>
  <c r="A2203" i="1"/>
  <c r="A1842" i="1"/>
  <c r="A1962" i="1"/>
  <c r="A2082" i="1"/>
  <c r="A2202" i="1"/>
  <c r="A1841" i="1"/>
  <c r="A1961" i="1"/>
  <c r="A2081" i="1"/>
  <c r="A2201" i="1"/>
  <c r="A1840" i="1"/>
  <c r="A1960" i="1"/>
  <c r="A2080" i="1"/>
  <c r="A2200" i="1"/>
  <c r="A1839" i="1"/>
  <c r="A1959" i="1"/>
  <c r="A2079" i="1"/>
  <c r="A2199" i="1"/>
  <c r="A1838" i="1"/>
  <c r="A1958" i="1"/>
  <c r="A2078" i="1"/>
  <c r="A2198" i="1"/>
  <c r="A1837" i="1"/>
  <c r="A1957" i="1"/>
  <c r="A2077" i="1"/>
  <c r="A2197" i="1"/>
  <c r="A1836" i="1"/>
  <c r="A1956" i="1"/>
  <c r="A2076" i="1"/>
  <c r="A2196" i="1"/>
  <c r="A1835" i="1"/>
  <c r="A1955" i="1"/>
  <c r="A2075" i="1"/>
  <c r="A2195" i="1"/>
  <c r="A1834" i="1"/>
  <c r="A1954" i="1"/>
  <c r="A2074" i="1"/>
  <c r="A2194" i="1"/>
  <c r="A1833" i="1"/>
  <c r="A1953" i="1"/>
  <c r="A2073" i="1"/>
  <c r="A2193" i="1"/>
  <c r="A1832" i="1"/>
  <c r="A1952" i="1"/>
  <c r="A2072" i="1"/>
  <c r="A2192" i="1"/>
  <c r="A1830" i="1"/>
  <c r="A1950" i="1"/>
  <c r="A2070" i="1"/>
  <c r="A2190" i="1"/>
  <c r="A1829" i="1"/>
  <c r="A1949" i="1"/>
  <c r="A2069" i="1"/>
  <c r="A2189" i="1"/>
  <c r="A1828" i="1"/>
  <c r="A1948" i="1"/>
  <c r="A2068" i="1"/>
  <c r="A2188" i="1"/>
  <c r="A1827" i="1"/>
  <c r="A1947" i="1"/>
  <c r="A2067" i="1"/>
  <c r="A2187" i="1"/>
  <c r="A1826" i="1"/>
  <c r="A1946" i="1"/>
  <c r="A2066" i="1"/>
  <c r="A2186" i="1"/>
  <c r="A1825" i="1"/>
  <c r="A1945" i="1"/>
  <c r="A2065" i="1"/>
  <c r="A2185" i="1"/>
  <c r="A1824" i="1"/>
  <c r="A1944" i="1"/>
  <c r="A2064" i="1"/>
  <c r="A2184" i="1"/>
  <c r="A1823" i="1"/>
  <c r="A1943" i="1"/>
  <c r="A2063" i="1"/>
  <c r="A2183" i="1"/>
  <c r="A1822" i="1"/>
  <c r="A1942" i="1"/>
  <c r="A2062" i="1"/>
  <c r="A2182" i="1"/>
  <c r="A1821" i="1"/>
  <c r="A1941" i="1"/>
  <c r="A2061" i="1"/>
  <c r="A2181" i="1"/>
  <c r="A1820" i="1"/>
  <c r="A1940" i="1"/>
  <c r="A2060" i="1"/>
  <c r="A2180" i="1"/>
  <c r="A1819" i="1"/>
  <c r="A1939" i="1"/>
  <c r="A2059" i="1"/>
  <c r="A2179" i="1"/>
  <c r="A1818" i="1"/>
  <c r="A1938" i="1"/>
  <c r="A2058" i="1"/>
  <c r="A2178" i="1"/>
  <c r="A1817" i="1"/>
  <c r="A1937" i="1"/>
  <c r="A2057" i="1"/>
  <c r="A2177" i="1"/>
  <c r="A1816" i="1"/>
  <c r="A1936" i="1"/>
  <c r="A2056" i="1"/>
  <c r="A2176" i="1"/>
  <c r="A1815" i="1"/>
  <c r="A1935" i="1"/>
  <c r="A2055" i="1"/>
  <c r="A2175" i="1"/>
  <c r="A1814" i="1"/>
  <c r="A1934" i="1"/>
  <c r="A2054" i="1"/>
  <c r="A2174" i="1"/>
  <c r="A1813" i="1"/>
  <c r="A1933" i="1"/>
  <c r="A2053" i="1"/>
  <c r="A2173" i="1"/>
  <c r="A1812" i="1"/>
  <c r="A1932" i="1"/>
  <c r="A2052" i="1"/>
  <c r="A2172" i="1"/>
  <c r="A1811" i="1"/>
  <c r="A1931" i="1"/>
  <c r="A2051" i="1"/>
  <c r="A2171" i="1"/>
  <c r="A1810" i="1"/>
  <c r="A1930" i="1"/>
  <c r="A2050" i="1"/>
  <c r="A2170" i="1"/>
  <c r="M2139" i="1"/>
  <c r="M2095" i="1"/>
  <c r="M2140" i="1"/>
  <c r="M2142" i="1"/>
  <c r="K2139" i="1"/>
  <c r="K2095" i="1"/>
  <c r="K2140" i="1"/>
  <c r="I2139" i="1"/>
  <c r="I2095" i="1"/>
  <c r="I2140" i="1"/>
  <c r="I2142" i="1"/>
  <c r="G2139" i="1"/>
  <c r="G2095" i="1"/>
  <c r="G2140" i="1"/>
  <c r="G2142" i="1"/>
  <c r="E2139" i="1"/>
  <c r="E2095" i="1"/>
  <c r="E2140" i="1"/>
  <c r="E2142" i="1"/>
  <c r="C2139" i="1"/>
  <c r="C2095" i="1"/>
  <c r="C2140" i="1"/>
  <c r="C2142" i="1"/>
  <c r="N2045" i="1"/>
  <c r="L2045" i="1"/>
  <c r="L2105" i="1"/>
  <c r="M2019" i="1"/>
  <c r="M1975" i="1"/>
  <c r="M2020" i="1"/>
  <c r="M2022" i="1"/>
  <c r="K2019" i="1"/>
  <c r="K1975" i="1"/>
  <c r="K2020" i="1"/>
  <c r="I2019" i="1"/>
  <c r="I1975" i="1"/>
  <c r="I2020" i="1"/>
  <c r="I2022" i="1"/>
  <c r="G2019" i="1"/>
  <c r="G1975" i="1"/>
  <c r="G2020" i="1"/>
  <c r="G2022" i="1"/>
  <c r="E2019" i="1"/>
  <c r="E1975" i="1"/>
  <c r="E2020" i="1"/>
  <c r="E2022" i="1"/>
  <c r="C2019" i="1"/>
  <c r="C1975" i="1"/>
  <c r="C2020" i="1"/>
  <c r="L1899" i="1"/>
  <c r="K1899" i="1"/>
  <c r="M1855" i="1"/>
  <c r="M1900" i="1"/>
  <c r="M1899" i="1"/>
  <c r="I1899" i="1"/>
  <c r="I1855" i="1"/>
  <c r="I1900" i="1"/>
  <c r="H1899" i="1"/>
  <c r="G1899" i="1"/>
  <c r="C1899" i="1"/>
  <c r="C1855" i="1"/>
  <c r="C1900" i="1"/>
  <c r="C1902" i="1"/>
  <c r="C594" i="1"/>
  <c r="C593" i="1"/>
  <c r="C592" i="1"/>
  <c r="C591" i="1"/>
  <c r="C590" i="1"/>
  <c r="A2391" i="1"/>
  <c r="A2451" i="1"/>
  <c r="A2511" i="1"/>
  <c r="A2571" i="1"/>
  <c r="A2691" i="1"/>
  <c r="A2390" i="1"/>
  <c r="A2450" i="1"/>
  <c r="A2510" i="1"/>
  <c r="A2570" i="1"/>
  <c r="A2690" i="1"/>
  <c r="A2389" i="1"/>
  <c r="A2449" i="1"/>
  <c r="A2509" i="1"/>
  <c r="A2569" i="1"/>
  <c r="A2689" i="1"/>
  <c r="A748" i="1"/>
  <c r="F1777" i="1"/>
  <c r="A747" i="1"/>
  <c r="F1776" i="1"/>
  <c r="A746" i="1"/>
  <c r="A866" i="1"/>
  <c r="F1775" i="1"/>
  <c r="A387" i="1"/>
  <c r="A1759" i="1"/>
  <c r="A386" i="1"/>
  <c r="A1758" i="1"/>
  <c r="A385" i="1"/>
  <c r="A1757" i="1"/>
  <c r="M1674" i="1"/>
  <c r="M1720" i="1"/>
  <c r="L1674" i="1"/>
  <c r="L1720" i="1"/>
  <c r="K1674" i="1"/>
  <c r="K1720" i="1"/>
  <c r="J1674" i="1"/>
  <c r="J1720" i="1"/>
  <c r="I1674" i="1"/>
  <c r="I1720" i="1"/>
  <c r="H1674" i="1"/>
  <c r="G1674" i="1"/>
  <c r="G1720" i="1"/>
  <c r="F1674" i="1"/>
  <c r="F1720" i="1"/>
  <c r="E1674" i="1"/>
  <c r="E1720" i="1"/>
  <c r="D1674" i="1"/>
  <c r="D1720" i="1"/>
  <c r="A1709" i="1"/>
  <c r="A1708" i="1"/>
  <c r="A1707" i="1"/>
  <c r="A1700" i="1"/>
  <c r="A1647" i="1"/>
  <c r="A1646" i="1"/>
  <c r="A1645" i="1"/>
  <c r="A808" i="1"/>
  <c r="A1589" i="1"/>
  <c r="A807" i="1"/>
  <c r="A927" i="1"/>
  <c r="A988" i="1"/>
  <c r="A1588" i="1"/>
  <c r="M1526" i="1"/>
  <c r="G1526" i="1"/>
  <c r="D1465" i="1"/>
  <c r="D1489" i="1"/>
  <c r="C1523" i="1"/>
  <c r="D1464" i="1"/>
  <c r="D1488" i="1"/>
  <c r="C1522" i="1"/>
  <c r="D1460" i="1"/>
  <c r="D1484" i="1"/>
  <c r="C1518" i="1"/>
  <c r="M320" i="1"/>
  <c r="A1466" i="1"/>
  <c r="A1490" i="1"/>
  <c r="A1524" i="1"/>
  <c r="M319" i="1"/>
  <c r="A1465" i="1"/>
  <c r="A1489" i="1"/>
  <c r="A1523" i="1"/>
  <c r="M318" i="1"/>
  <c r="A1464" i="1"/>
  <c r="A1488" i="1"/>
  <c r="A1522" i="1"/>
  <c r="M317" i="1"/>
  <c r="A1463" i="1"/>
  <c r="A1487" i="1"/>
  <c r="A1521" i="1"/>
  <c r="M316" i="1"/>
  <c r="A1462" i="1"/>
  <c r="A1486" i="1"/>
  <c r="A1520" i="1"/>
  <c r="M315" i="1"/>
  <c r="A1461" i="1"/>
  <c r="A1485" i="1"/>
  <c r="A1519" i="1"/>
  <c r="M314" i="1"/>
  <c r="A1460" i="1"/>
  <c r="A1484" i="1"/>
  <c r="A1518" i="1"/>
  <c r="M313" i="1"/>
  <c r="A438" i="1"/>
  <c r="F1754" i="1"/>
  <c r="A1459" i="1"/>
  <c r="A1483" i="1"/>
  <c r="A1517" i="1"/>
  <c r="M312" i="1"/>
  <c r="A1458" i="1"/>
  <c r="A1482" i="1"/>
  <c r="A1516" i="1"/>
  <c r="M311" i="1"/>
  <c r="A436" i="1"/>
  <c r="F1752" i="1"/>
  <c r="A1457" i="1"/>
  <c r="A1481" i="1"/>
  <c r="A1515" i="1"/>
  <c r="M310" i="1"/>
  <c r="A1456" i="1"/>
  <c r="A1480" i="1"/>
  <c r="A1514" i="1"/>
  <c r="L1492" i="1"/>
  <c r="G1492" i="1"/>
  <c r="L1468" i="1"/>
  <c r="G1468" i="1"/>
  <c r="M309" i="1"/>
  <c r="A1455" i="1"/>
  <c r="A1479" i="1"/>
  <c r="A1513" i="1"/>
  <c r="K1336" i="1"/>
  <c r="A1348" i="1"/>
  <c r="A1347" i="1"/>
  <c r="A1346" i="1"/>
  <c r="A928" i="1"/>
  <c r="A989" i="1"/>
  <c r="A1048" i="1"/>
  <c r="A1047" i="1"/>
  <c r="E989" i="1"/>
  <c r="F989" i="1"/>
  <c r="E988" i="1"/>
  <c r="F988" i="1"/>
  <c r="E987" i="1"/>
  <c r="F987" i="1"/>
  <c r="E986" i="1"/>
  <c r="F986" i="1"/>
  <c r="A745" i="1"/>
  <c r="F1774" i="1"/>
  <c r="A805" i="1"/>
  <c r="A1586" i="1"/>
  <c r="A925" i="1"/>
  <c r="A986" i="1"/>
  <c r="A1045" i="1"/>
  <c r="E985" i="1"/>
  <c r="F985" i="1"/>
  <c r="A744" i="1"/>
  <c r="A804" i="1"/>
  <c r="E984" i="1"/>
  <c r="F984" i="1"/>
  <c r="A743" i="1"/>
  <c r="A803" i="1"/>
  <c r="E983" i="1"/>
  <c r="F983" i="1"/>
  <c r="A742" i="1"/>
  <c r="F1771" i="1"/>
  <c r="A802" i="1"/>
  <c r="A922" i="1"/>
  <c r="A983" i="1"/>
  <c r="A1042" i="1"/>
  <c r="E982" i="1"/>
  <c r="F982" i="1"/>
  <c r="A741" i="1"/>
  <c r="F1770" i="1"/>
  <c r="A801" i="1"/>
  <c r="A1582" i="1"/>
  <c r="A749" i="1"/>
  <c r="A809" i="1"/>
  <c r="A869" i="1"/>
  <c r="A868" i="1"/>
  <c r="A867" i="1"/>
  <c r="C751" i="1"/>
  <c r="E550" i="1"/>
  <c r="E551" i="1"/>
  <c r="E554" i="1"/>
  <c r="C499" i="1"/>
  <c r="C504" i="1"/>
  <c r="C509" i="1"/>
  <c r="C514" i="1"/>
  <c r="C519" i="1"/>
  <c r="C498" i="1"/>
  <c r="C508" i="1"/>
  <c r="C513" i="1"/>
  <c r="C518" i="1"/>
  <c r="C497" i="1"/>
  <c r="C496" i="1"/>
  <c r="C495" i="1"/>
  <c r="A575" i="1"/>
  <c r="A570" i="1"/>
  <c r="A565" i="1"/>
  <c r="A560" i="1"/>
  <c r="A555" i="1"/>
  <c r="A550" i="1"/>
  <c r="M543" i="1"/>
  <c r="L543" i="1"/>
  <c r="E515" i="1"/>
  <c r="E516" i="1"/>
  <c r="E517" i="1"/>
  <c r="A515" i="1"/>
  <c r="A510" i="1"/>
  <c r="A505" i="1"/>
  <c r="E495" i="1"/>
  <c r="E496" i="1"/>
  <c r="A500" i="1"/>
  <c r="A495" i="1"/>
  <c r="M437" i="1"/>
  <c r="M436" i="1"/>
  <c r="M435" i="1"/>
  <c r="A369" i="1"/>
  <c r="A370" i="1"/>
  <c r="A371" i="1"/>
  <c r="A372" i="1"/>
  <c r="A373" i="1"/>
  <c r="A374" i="1"/>
  <c r="A375" i="1"/>
  <c r="A376" i="1"/>
  <c r="A377" i="1"/>
  <c r="A378" i="1"/>
  <c r="A1750" i="1"/>
  <c r="A379" i="1"/>
  <c r="A1751" i="1"/>
  <c r="A380" i="1"/>
  <c r="A1752" i="1"/>
  <c r="A381" i="1"/>
  <c r="A1753" i="1"/>
  <c r="A382" i="1"/>
  <c r="A1754" i="1"/>
  <c r="A383" i="1"/>
  <c r="A1755" i="1"/>
  <c r="A384" i="1"/>
  <c r="A388" i="1"/>
  <c r="A389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F390" i="1"/>
  <c r="A335" i="1"/>
  <c r="A331" i="1"/>
  <c r="A327" i="1"/>
  <c r="I355" i="1"/>
  <c r="I356" i="1"/>
  <c r="I357" i="1"/>
  <c r="I351" i="1"/>
  <c r="I347" i="1"/>
  <c r="I348" i="1"/>
  <c r="I349" i="1"/>
  <c r="I343" i="1"/>
  <c r="I344" i="1"/>
  <c r="I345" i="1"/>
  <c r="I339" i="1"/>
  <c r="I340" i="1"/>
  <c r="I341" i="1"/>
  <c r="I335" i="1"/>
  <c r="I336" i="1"/>
  <c r="I337" i="1"/>
  <c r="I331" i="1"/>
  <c r="I332" i="1"/>
  <c r="I333" i="1"/>
  <c r="I327" i="1"/>
  <c r="G355" i="1"/>
  <c r="G351" i="1"/>
  <c r="G347" i="1"/>
  <c r="G343" i="1"/>
  <c r="G339" i="1"/>
  <c r="G335" i="1"/>
  <c r="G331" i="1"/>
  <c r="I352" i="1"/>
  <c r="I353" i="1"/>
  <c r="I328" i="1"/>
  <c r="I329" i="1"/>
  <c r="G327" i="1"/>
  <c r="C335" i="1"/>
  <c r="C331" i="1"/>
  <c r="M434" i="1"/>
  <c r="F377" i="1"/>
  <c r="K380" i="1"/>
  <c r="K381" i="1"/>
  <c r="F379" i="1"/>
  <c r="F380" i="1"/>
  <c r="F381" i="1"/>
  <c r="F382" i="1"/>
  <c r="K383" i="1"/>
  <c r="C50" i="1"/>
  <c r="C49" i="1"/>
  <c r="C48" i="1"/>
  <c r="E50" i="1"/>
  <c r="E49" i="1"/>
  <c r="C14" i="1"/>
  <c r="I2943" i="1"/>
  <c r="H2943" i="1"/>
  <c r="I2883" i="1"/>
  <c r="H2883" i="1"/>
  <c r="H2729" i="1"/>
  <c r="A3020" i="1"/>
  <c r="H2726" i="1"/>
  <c r="A3017" i="1"/>
  <c r="D3014" i="1"/>
  <c r="K319" i="1"/>
  <c r="D3013" i="1"/>
  <c r="K318" i="1"/>
  <c r="D3012" i="1"/>
  <c r="H2723" i="1"/>
  <c r="A3014" i="1"/>
  <c r="H2722" i="1"/>
  <c r="A3013" i="1"/>
  <c r="H2721" i="1"/>
  <c r="A3012" i="1"/>
  <c r="H2714" i="1"/>
  <c r="A2970" i="1"/>
  <c r="H2713" i="1"/>
  <c r="A2967" i="1"/>
  <c r="H2712" i="1"/>
  <c r="A2964" i="1"/>
  <c r="H2711" i="1"/>
  <c r="A2961" i="1"/>
  <c r="H2710" i="1"/>
  <c r="A2958" i="1"/>
  <c r="D2910" i="1"/>
  <c r="D2909" i="1"/>
  <c r="D2908" i="1"/>
  <c r="D2906" i="1"/>
  <c r="D2905" i="1"/>
  <c r="D2904" i="1"/>
  <c r="D2902" i="1"/>
  <c r="C320" i="1"/>
  <c r="E2719" i="1"/>
  <c r="D2900" i="1"/>
  <c r="C317" i="1"/>
  <c r="C318" i="1"/>
  <c r="C319" i="1"/>
  <c r="E2718" i="1"/>
  <c r="D2899" i="1"/>
  <c r="E2717" i="1"/>
  <c r="D2898" i="1"/>
  <c r="E2716" i="1"/>
  <c r="D2897" i="1"/>
  <c r="C316" i="1"/>
  <c r="E2715" i="1"/>
  <c r="D2896" i="1"/>
  <c r="C315" i="1"/>
  <c r="E2714" i="1"/>
  <c r="D2895" i="1"/>
  <c r="C314" i="1"/>
  <c r="E2713" i="1"/>
  <c r="D2894" i="1"/>
  <c r="C313" i="1"/>
  <c r="E2712" i="1"/>
  <c r="D2893" i="1"/>
  <c r="C312" i="1"/>
  <c r="E2711" i="1"/>
  <c r="D2892" i="1"/>
  <c r="C311" i="1"/>
  <c r="E2710" i="1"/>
  <c r="D2891" i="1"/>
  <c r="C310" i="1"/>
  <c r="E2709" i="1"/>
  <c r="D2890" i="1"/>
  <c r="C309" i="1"/>
  <c r="E2708" i="1"/>
  <c r="D2889" i="1"/>
  <c r="A2955" i="1"/>
  <c r="A2954" i="1"/>
  <c r="A2953" i="1"/>
  <c r="A2920" i="1"/>
  <c r="A2918" i="1"/>
  <c r="A2917" i="1"/>
  <c r="A2730" i="1"/>
  <c r="A2914" i="1"/>
  <c r="A2729" i="1"/>
  <c r="A2911" i="1"/>
  <c r="A2728" i="1"/>
  <c r="A2908" i="1"/>
  <c r="A2905" i="1"/>
  <c r="A2904" i="1"/>
  <c r="A2903" i="1"/>
  <c r="A2902" i="1"/>
  <c r="A2719" i="1"/>
  <c r="A2900" i="1"/>
  <c r="A2718" i="1"/>
  <c r="A2899" i="1"/>
  <c r="A2717" i="1"/>
  <c r="A2898" i="1"/>
  <c r="A2716" i="1"/>
  <c r="A2897" i="1"/>
  <c r="A2715" i="1"/>
  <c r="A2896" i="1"/>
  <c r="A2714" i="1"/>
  <c r="A2895" i="1"/>
  <c r="A2713" i="1"/>
  <c r="A2894" i="1"/>
  <c r="A2712" i="1"/>
  <c r="A2893" i="1"/>
  <c r="A2711" i="1"/>
  <c r="A2892" i="1"/>
  <c r="A2710" i="1"/>
  <c r="A2891" i="1"/>
  <c r="A2709" i="1"/>
  <c r="A2890" i="1"/>
  <c r="A2708" i="1"/>
  <c r="A2889" i="1"/>
  <c r="A2882" i="1"/>
  <c r="I2763" i="1"/>
  <c r="H2763" i="1"/>
  <c r="A2762" i="1"/>
  <c r="A1699" i="1"/>
  <c r="A1698" i="1"/>
  <c r="A1697" i="1"/>
  <c r="A1696" i="1"/>
  <c r="A1695" i="1"/>
  <c r="A1694" i="1"/>
  <c r="A1693" i="1"/>
  <c r="A1692" i="1"/>
  <c r="A1691" i="1"/>
  <c r="F1344" i="1"/>
  <c r="G2527" i="1"/>
  <c r="G249" i="2"/>
  <c r="F2527" i="1"/>
  <c r="F249" i="2"/>
  <c r="J2527" i="1"/>
  <c r="D309" i="2"/>
  <c r="C503" i="1"/>
  <c r="A490" i="1"/>
  <c r="F389" i="1"/>
  <c r="F388" i="1"/>
  <c r="F387" i="1"/>
  <c r="F386" i="1"/>
  <c r="F385" i="1"/>
  <c r="F373" i="1"/>
  <c r="F372" i="1"/>
  <c r="F371" i="1"/>
  <c r="F370" i="1"/>
  <c r="F369" i="1"/>
  <c r="C336" i="1"/>
  <c r="C337" i="1"/>
  <c r="C327" i="1"/>
  <c r="G2467" i="1"/>
  <c r="G129" i="2"/>
  <c r="A2042" i="1"/>
  <c r="A814" i="1"/>
  <c r="F1782" i="1"/>
  <c r="G312" i="1"/>
  <c r="A1766" i="1"/>
  <c r="A1781" i="1"/>
  <c r="A1667" i="1"/>
  <c r="A1594" i="1"/>
  <c r="A933" i="1"/>
  <c r="A994" i="1"/>
  <c r="A1053" i="1"/>
  <c r="E993" i="1"/>
  <c r="F993" i="1"/>
  <c r="E994" i="1"/>
  <c r="F994" i="1"/>
  <c r="K678" i="1"/>
  <c r="L2467" i="1"/>
  <c r="A813" i="1"/>
  <c r="A1593" i="1"/>
  <c r="G313" i="1"/>
  <c r="A1767" i="1"/>
  <c r="A1782" i="1"/>
  <c r="G311" i="1"/>
  <c r="A1765" i="1"/>
  <c r="A1780" i="1"/>
  <c r="G310" i="1"/>
  <c r="A1764" i="1"/>
  <c r="A1779" i="1"/>
  <c r="G309" i="1"/>
  <c r="A1763" i="1"/>
  <c r="A1778" i="1"/>
  <c r="K1760" i="1"/>
  <c r="A811" i="1"/>
  <c r="A930" i="1"/>
  <c r="A991" i="1"/>
  <c r="A1050" i="1"/>
  <c r="F1779" i="1"/>
  <c r="A812" i="1"/>
  <c r="F1780" i="1"/>
  <c r="A815" i="1"/>
  <c r="F1783" i="1"/>
  <c r="F1781" i="1"/>
  <c r="F1772" i="1"/>
  <c r="A740" i="1"/>
  <c r="A800" i="1"/>
  <c r="F1769" i="1"/>
  <c r="A739" i="1"/>
  <c r="A859" i="1"/>
  <c r="A738" i="1"/>
  <c r="A798" i="1"/>
  <c r="A737" i="1"/>
  <c r="A797" i="1"/>
  <c r="A1578" i="1"/>
  <c r="F1766" i="1"/>
  <c r="A736" i="1"/>
  <c r="A796" i="1"/>
  <c r="A1577" i="1"/>
  <c r="F1765" i="1"/>
  <c r="A735" i="1"/>
  <c r="F1764" i="1"/>
  <c r="A734" i="1"/>
  <c r="A854" i="1"/>
  <c r="A794" i="1"/>
  <c r="A1575" i="1"/>
  <c r="K1342" i="1"/>
  <c r="K1341" i="1"/>
  <c r="K1340" i="1"/>
  <c r="K1339" i="1"/>
  <c r="A1666" i="1"/>
  <c r="F2467" i="1"/>
  <c r="A932" i="1"/>
  <c r="A993" i="1"/>
  <c r="A1052" i="1"/>
  <c r="E992" i="1"/>
  <c r="F992" i="1"/>
  <c r="J1191" i="1"/>
  <c r="E2334" i="1"/>
  <c r="D2334" i="1"/>
  <c r="E320" i="1"/>
  <c r="E48" i="1"/>
  <c r="E2726" i="1"/>
  <c r="L2722" i="1"/>
  <c r="L2721" i="1"/>
  <c r="C332" i="1"/>
  <c r="C333" i="1"/>
  <c r="C328" i="1"/>
  <c r="C329" i="1"/>
  <c r="M2703" i="1"/>
  <c r="L2703" i="1"/>
  <c r="A2702" i="1"/>
  <c r="C46" i="1"/>
  <c r="C43" i="1"/>
  <c r="C42" i="1"/>
  <c r="C41" i="1"/>
  <c r="E43" i="1"/>
  <c r="E42" i="1"/>
  <c r="E41" i="1"/>
  <c r="E35" i="1"/>
  <c r="E33" i="1"/>
  <c r="E31" i="1"/>
  <c r="E29" i="1"/>
  <c r="N2103" i="1"/>
  <c r="M2103" i="1"/>
  <c r="N2043" i="1"/>
  <c r="M2043" i="1"/>
  <c r="N1983" i="1"/>
  <c r="M1983" i="1"/>
  <c r="N1923" i="1"/>
  <c r="M1923" i="1"/>
  <c r="N1863" i="1"/>
  <c r="M1863" i="1"/>
  <c r="N1803" i="1"/>
  <c r="M1803" i="1"/>
  <c r="J2045" i="1"/>
  <c r="J2105" i="1"/>
  <c r="H2045" i="1"/>
  <c r="H2105" i="1"/>
  <c r="F2045" i="1"/>
  <c r="F2105" i="1"/>
  <c r="N2105" i="1"/>
  <c r="D2045" i="1"/>
  <c r="D2105" i="1"/>
  <c r="A2108" i="1"/>
  <c r="A242" i="1"/>
  <c r="A2102" i="1"/>
  <c r="N1925" i="1"/>
  <c r="N1985" i="1"/>
  <c r="L1925" i="1"/>
  <c r="L1985" i="1"/>
  <c r="J1925" i="1"/>
  <c r="J1985" i="1"/>
  <c r="H1925" i="1"/>
  <c r="H1985" i="1"/>
  <c r="F1925" i="1"/>
  <c r="F1985" i="1"/>
  <c r="D1925" i="1"/>
  <c r="D1985" i="1"/>
  <c r="A1988" i="1"/>
  <c r="N1805" i="1"/>
  <c r="N1865" i="1"/>
  <c r="L1805" i="1"/>
  <c r="L1865" i="1"/>
  <c r="J1805" i="1"/>
  <c r="J1865" i="1"/>
  <c r="H1805" i="1"/>
  <c r="H1865" i="1"/>
  <c r="F1805" i="1"/>
  <c r="F1865" i="1"/>
  <c r="D1805" i="1"/>
  <c r="D1865" i="1"/>
  <c r="A1868" i="1"/>
  <c r="A1802" i="1"/>
  <c r="D1775" i="1"/>
  <c r="J1747" i="1"/>
  <c r="K1743" i="1"/>
  <c r="J1743" i="1"/>
  <c r="A1761" i="1"/>
  <c r="A1760" i="1"/>
  <c r="A1756" i="1"/>
  <c r="F384" i="1"/>
  <c r="F383" i="1"/>
  <c r="F376" i="1"/>
  <c r="F375" i="1"/>
  <c r="E2309" i="1"/>
  <c r="D2309" i="1"/>
  <c r="O1623" i="1"/>
  <c r="N1623" i="1"/>
  <c r="A1662" i="1"/>
  <c r="A1661" i="1"/>
  <c r="A1660" i="1"/>
  <c r="A1453" i="1"/>
  <c r="A1477" i="1"/>
  <c r="A1511" i="1"/>
  <c r="A1363" i="1"/>
  <c r="E27" i="1"/>
  <c r="E26" i="1"/>
  <c r="E25" i="1"/>
  <c r="E24" i="1"/>
  <c r="E23" i="1"/>
  <c r="E22" i="1"/>
  <c r="E21" i="1"/>
  <c r="E20" i="1"/>
  <c r="E17" i="1"/>
  <c r="E16" i="1"/>
  <c r="E15" i="1"/>
  <c r="E14" i="1"/>
  <c r="C12" i="1"/>
  <c r="C11" i="1"/>
  <c r="C10" i="1"/>
  <c r="E12" i="1"/>
  <c r="E11" i="1"/>
  <c r="E10" i="1"/>
  <c r="K1092" i="1"/>
  <c r="K1094" i="1"/>
  <c r="K1096" i="1"/>
  <c r="A2393" i="1"/>
  <c r="A2453" i="1"/>
  <c r="A2513" i="1"/>
  <c r="A2573" i="1"/>
  <c r="A2693" i="1"/>
  <c r="A2392" i="1"/>
  <c r="A2452" i="1"/>
  <c r="A2512" i="1"/>
  <c r="A2572" i="1"/>
  <c r="A2692" i="1"/>
  <c r="A2388" i="1"/>
  <c r="A2448" i="1"/>
  <c r="A2508" i="1"/>
  <c r="A2568" i="1"/>
  <c r="A2688" i="1"/>
  <c r="A2387" i="1"/>
  <c r="A2447" i="1"/>
  <c r="A2507" i="1"/>
  <c r="A2567" i="1"/>
  <c r="A2687" i="1"/>
  <c r="A99" i="2"/>
  <c r="A159" i="2"/>
  <c r="A219" i="2"/>
  <c r="A279" i="2"/>
  <c r="A98" i="2"/>
  <c r="A158" i="2"/>
  <c r="A218" i="2"/>
  <c r="A278" i="2"/>
  <c r="A2386" i="1"/>
  <c r="A2446" i="1"/>
  <c r="A2506" i="1"/>
  <c r="A2566" i="1"/>
  <c r="A2686" i="1"/>
  <c r="A2385" i="1"/>
  <c r="A2445" i="1"/>
  <c r="A2505" i="1"/>
  <c r="A2565" i="1"/>
  <c r="A2685" i="1"/>
  <c r="A2384" i="1"/>
  <c r="A2444" i="1"/>
  <c r="A2504" i="1"/>
  <c r="A2564" i="1"/>
  <c r="A2684" i="1"/>
  <c r="A95" i="2"/>
  <c r="A155" i="2"/>
  <c r="A215" i="2"/>
  <c r="A275" i="2"/>
  <c r="A94" i="2"/>
  <c r="A154" i="2"/>
  <c r="A214" i="2"/>
  <c r="A274" i="2"/>
  <c r="A2382" i="1"/>
  <c r="A2442" i="1"/>
  <c r="A2502" i="1"/>
  <c r="A2562" i="1"/>
  <c r="A2682" i="1"/>
  <c r="A93" i="2"/>
  <c r="A153" i="2"/>
  <c r="A213" i="2"/>
  <c r="A273" i="2"/>
  <c r="A2381" i="1"/>
  <c r="A2441" i="1"/>
  <c r="A2501" i="1"/>
  <c r="A2561" i="1"/>
  <c r="A2681" i="1"/>
  <c r="A92" i="2"/>
  <c r="A152" i="2"/>
  <c r="A212" i="2"/>
  <c r="A272" i="2"/>
  <c r="A2379" i="1"/>
  <c r="A2439" i="1"/>
  <c r="A2499" i="1"/>
  <c r="A2559" i="1"/>
  <c r="A2679" i="1"/>
  <c r="A2378" i="1"/>
  <c r="A2438" i="1"/>
  <c r="A2498" i="1"/>
  <c r="A2558" i="1"/>
  <c r="A2678" i="1"/>
  <c r="A89" i="2"/>
  <c r="A149" i="2"/>
  <c r="A209" i="2"/>
  <c r="A269" i="2"/>
  <c r="A88" i="2"/>
  <c r="A148" i="2"/>
  <c r="A208" i="2"/>
  <c r="A268" i="2"/>
  <c r="A2376" i="1"/>
  <c r="A2436" i="1"/>
  <c r="A2496" i="1"/>
  <c r="A2556" i="1"/>
  <c r="A2676" i="1"/>
  <c r="A87" i="2"/>
  <c r="A147" i="2"/>
  <c r="A207" i="2"/>
  <c r="A267" i="2"/>
  <c r="A2374" i="1"/>
  <c r="A2434" i="1"/>
  <c r="A2494" i="1"/>
  <c r="A2554" i="1"/>
  <c r="A2674" i="1"/>
  <c r="A2373" i="1"/>
  <c r="A2433" i="1"/>
  <c r="A2493" i="1"/>
  <c r="A2553" i="1"/>
  <c r="A2673" i="1"/>
  <c r="A85" i="2"/>
  <c r="A145" i="2"/>
  <c r="A205" i="2"/>
  <c r="A265" i="2"/>
  <c r="A2368" i="1"/>
  <c r="A2428" i="1"/>
  <c r="A2488" i="1"/>
  <c r="A2548" i="1"/>
  <c r="A2367" i="1"/>
  <c r="A2427" i="1"/>
  <c r="A2487" i="1"/>
  <c r="A2547" i="1"/>
  <c r="A2366" i="1"/>
  <c r="A2426" i="1"/>
  <c r="A2486" i="1"/>
  <c r="A2546" i="1"/>
  <c r="A2365" i="1"/>
  <c r="A2425" i="1"/>
  <c r="A2485" i="1"/>
  <c r="A2545" i="1"/>
  <c r="A2364" i="1"/>
  <c r="A2424" i="1"/>
  <c r="A2484" i="1"/>
  <c r="A2544" i="1"/>
  <c r="A2363" i="1"/>
  <c r="A2423" i="1"/>
  <c r="A2483" i="1"/>
  <c r="A2543" i="1"/>
  <c r="A2358" i="1"/>
  <c r="A2418" i="1"/>
  <c r="A2478" i="1"/>
  <c r="A2538" i="1"/>
  <c r="A2357" i="1"/>
  <c r="A2417" i="1"/>
  <c r="A2477" i="1"/>
  <c r="A2537" i="1"/>
  <c r="A2356" i="1"/>
  <c r="A2416" i="1"/>
  <c r="A2476" i="1"/>
  <c r="A2536" i="1"/>
  <c r="A2352" i="1"/>
  <c r="A2412" i="1"/>
  <c r="A2472" i="1"/>
  <c r="A2532" i="1"/>
  <c r="A2351" i="1"/>
  <c r="A2411" i="1"/>
  <c r="A2471" i="1"/>
  <c r="A2531" i="1"/>
  <c r="A2350" i="1"/>
  <c r="A2410" i="1"/>
  <c r="A2470" i="1"/>
  <c r="A2530" i="1"/>
  <c r="A2349" i="1"/>
  <c r="A2409" i="1"/>
  <c r="A2469" i="1"/>
  <c r="A2529" i="1"/>
  <c r="I2643" i="1"/>
  <c r="H2643" i="1"/>
  <c r="O2583" i="1"/>
  <c r="N2583" i="1"/>
  <c r="D2587" i="1"/>
  <c r="D369" i="2"/>
  <c r="A2582" i="1"/>
  <c r="O2523" i="1"/>
  <c r="N2523" i="1"/>
  <c r="A2522" i="1"/>
  <c r="L2463" i="1"/>
  <c r="K2463" i="1"/>
  <c r="E2527" i="1"/>
  <c r="E249" i="2"/>
  <c r="D2527" i="1"/>
  <c r="D249" i="2"/>
  <c r="A2462" i="1"/>
  <c r="O2403" i="1"/>
  <c r="N2403" i="1"/>
  <c r="O2343" i="1"/>
  <c r="N2343" i="1"/>
  <c r="O2407" i="1"/>
  <c r="I69" i="2"/>
  <c r="N2407" i="1"/>
  <c r="H69" i="2"/>
  <c r="M2407" i="1"/>
  <c r="A2402" i="1"/>
  <c r="A2282" i="1"/>
  <c r="A2342" i="1"/>
  <c r="E46" i="1"/>
  <c r="K680" i="1"/>
  <c r="F2647" i="1"/>
  <c r="F489" i="2"/>
  <c r="D2647" i="1"/>
  <c r="O2587" i="1"/>
  <c r="G429" i="2"/>
  <c r="N2587" i="1"/>
  <c r="F429" i="2"/>
  <c r="M2587" i="1"/>
  <c r="E429" i="2"/>
  <c r="L2587" i="1"/>
  <c r="D429" i="2"/>
  <c r="K2467" i="1"/>
  <c r="J2467" i="1"/>
  <c r="H2467" i="1"/>
  <c r="E2467" i="1"/>
  <c r="D2467" i="1"/>
  <c r="D129" i="2"/>
  <c r="L2407" i="1"/>
  <c r="F69" i="2"/>
  <c r="K2407" i="1"/>
  <c r="E69" i="2"/>
  <c r="J2407" i="1"/>
  <c r="D69" i="2"/>
  <c r="I2407" i="1"/>
  <c r="I9" i="2"/>
  <c r="H2407" i="1"/>
  <c r="G2407" i="1"/>
  <c r="G9" i="2"/>
  <c r="F2407" i="1"/>
  <c r="F9" i="2"/>
  <c r="E2407" i="1"/>
  <c r="E9" i="2"/>
  <c r="D2407" i="1"/>
  <c r="D9" i="2"/>
  <c r="O2347" i="1"/>
  <c r="N2347" i="1"/>
  <c r="A733" i="1"/>
  <c r="A793" i="1"/>
  <c r="A1574" i="1"/>
  <c r="A913" i="1"/>
  <c r="A974" i="1"/>
  <c r="A1033" i="1"/>
  <c r="A732" i="1"/>
  <c r="A852" i="1"/>
  <c r="A731" i="1"/>
  <c r="A791" i="1"/>
  <c r="A851" i="1"/>
  <c r="F1719" i="1"/>
  <c r="H1719" i="1"/>
  <c r="H1720" i="1"/>
  <c r="J1719" i="1"/>
  <c r="L1719" i="1"/>
  <c r="D2293" i="1"/>
  <c r="O2283" i="1"/>
  <c r="N2283" i="1"/>
  <c r="A1595" i="1"/>
  <c r="O1719" i="1"/>
  <c r="M1719" i="1"/>
  <c r="K1719" i="1"/>
  <c r="I1719" i="1"/>
  <c r="G1719" i="1"/>
  <c r="E1719" i="1"/>
  <c r="D1719" i="1"/>
  <c r="A1717" i="1"/>
  <c r="A1716" i="1"/>
  <c r="A1714" i="1"/>
  <c r="A1713" i="1"/>
  <c r="A1712" i="1"/>
  <c r="A1711" i="1"/>
  <c r="A1706" i="1"/>
  <c r="A1705" i="1"/>
  <c r="A1704" i="1"/>
  <c r="A1703" i="1"/>
  <c r="A1702" i="1"/>
  <c r="A1690" i="1"/>
  <c r="A1689" i="1"/>
  <c r="A1672" i="1"/>
  <c r="A1671" i="1"/>
  <c r="A1670" i="1"/>
  <c r="A1668" i="1"/>
  <c r="A1665" i="1"/>
  <c r="A1664" i="1"/>
  <c r="A1659" i="1"/>
  <c r="A1658" i="1"/>
  <c r="A1657" i="1"/>
  <c r="A1656" i="1"/>
  <c r="A1655" i="1"/>
  <c r="A1654" i="1"/>
  <c r="A1653" i="1"/>
  <c r="A1652" i="1"/>
  <c r="A1651" i="1"/>
  <c r="A1649" i="1"/>
  <c r="A1648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K1345" i="1"/>
  <c r="K1344" i="1"/>
  <c r="K1334" i="1"/>
  <c r="K1330" i="1"/>
  <c r="F1339" i="1"/>
  <c r="A1358" i="1"/>
  <c r="A938" i="1"/>
  <c r="A1054" i="1"/>
  <c r="E991" i="1"/>
  <c r="F991" i="1"/>
  <c r="E990" i="1"/>
  <c r="E981" i="1"/>
  <c r="F981" i="1"/>
  <c r="E980" i="1"/>
  <c r="F980" i="1"/>
  <c r="E979" i="1"/>
  <c r="F979" i="1"/>
  <c r="E978" i="1"/>
  <c r="F978" i="1"/>
  <c r="E977" i="1"/>
  <c r="F977" i="1"/>
  <c r="E976" i="1"/>
  <c r="F976" i="1"/>
  <c r="E975" i="1"/>
  <c r="E974" i="1"/>
  <c r="E973" i="1"/>
  <c r="F973" i="1"/>
  <c r="E972" i="1"/>
  <c r="F972" i="1"/>
  <c r="A863" i="1"/>
  <c r="A856" i="1"/>
  <c r="A853" i="1"/>
  <c r="O363" i="1"/>
  <c r="N363" i="1"/>
  <c r="O1683" i="1"/>
  <c r="N1683" i="1"/>
  <c r="O1563" i="1"/>
  <c r="N1563" i="1"/>
  <c r="O1503" i="1"/>
  <c r="N1503" i="1"/>
  <c r="O1443" i="1"/>
  <c r="N1443" i="1"/>
  <c r="N1323" i="1"/>
  <c r="M1323" i="1"/>
  <c r="N1203" i="1"/>
  <c r="M1203" i="1"/>
  <c r="J1143" i="1"/>
  <c r="I1143" i="1"/>
  <c r="L1083" i="1"/>
  <c r="K1083" i="1"/>
  <c r="M1023" i="1"/>
  <c r="L1023" i="1"/>
  <c r="O963" i="1"/>
  <c r="N963" i="1"/>
  <c r="K903" i="1"/>
  <c r="J903" i="1"/>
  <c r="I843" i="1"/>
  <c r="H843" i="1"/>
  <c r="L783" i="1"/>
  <c r="K783" i="1"/>
  <c r="L723" i="1"/>
  <c r="K723" i="1"/>
  <c r="L663" i="1"/>
  <c r="K663" i="1"/>
  <c r="M483" i="1"/>
  <c r="L483" i="1"/>
  <c r="O423" i="1"/>
  <c r="N423" i="1"/>
  <c r="O303" i="1"/>
  <c r="N303" i="1"/>
  <c r="K243" i="1"/>
  <c r="J243" i="1"/>
  <c r="K183" i="1"/>
  <c r="J183" i="1"/>
  <c r="K123" i="1"/>
  <c r="J123" i="1"/>
  <c r="I63" i="1"/>
  <c r="J63" i="1"/>
  <c r="O328" i="1"/>
  <c r="O327" i="1"/>
  <c r="K384" i="1"/>
  <c r="K379" i="1"/>
  <c r="K378" i="1"/>
  <c r="A422" i="1"/>
  <c r="A362" i="1"/>
  <c r="C40" i="1"/>
  <c r="E40" i="1"/>
  <c r="A1742" i="1"/>
  <c r="C38" i="1"/>
  <c r="E38" i="1"/>
  <c r="M1686" i="1"/>
  <c r="M1687" i="1"/>
  <c r="K1686" i="1"/>
  <c r="K1687" i="1"/>
  <c r="J1686" i="1"/>
  <c r="J1687" i="1"/>
  <c r="I1686" i="1"/>
  <c r="I1687" i="1"/>
  <c r="H1686" i="1"/>
  <c r="H1687" i="1"/>
  <c r="G1686" i="1"/>
  <c r="G1687" i="1"/>
  <c r="F1686" i="1"/>
  <c r="F1687" i="1"/>
  <c r="E1686" i="1"/>
  <c r="E1687" i="1"/>
  <c r="D1686" i="1"/>
  <c r="D1687" i="1"/>
  <c r="B1720" i="1"/>
  <c r="A1682" i="1"/>
  <c r="A1629" i="1"/>
  <c r="A1622" i="1"/>
  <c r="C37" i="1"/>
  <c r="C36" i="1"/>
  <c r="C35" i="1"/>
  <c r="C33" i="1"/>
  <c r="E37" i="1"/>
  <c r="E36" i="1"/>
  <c r="C31" i="1"/>
  <c r="C29" i="1"/>
  <c r="A1562" i="1"/>
  <c r="A1502" i="1"/>
  <c r="A1442" i="1"/>
  <c r="F1332" i="1"/>
  <c r="F1331" i="1"/>
  <c r="F1330" i="1"/>
  <c r="A1359" i="1"/>
  <c r="A1356" i="1"/>
  <c r="A1355" i="1"/>
  <c r="A1350" i="1"/>
  <c r="A1349" i="1"/>
  <c r="A1345" i="1"/>
  <c r="A1344" i="1"/>
  <c r="A1339" i="1"/>
  <c r="A1335" i="1"/>
  <c r="A1334" i="1"/>
  <c r="A1332" i="1"/>
  <c r="A1322" i="1"/>
  <c r="A1202" i="1"/>
  <c r="A1142" i="1"/>
  <c r="C27" i="1"/>
  <c r="A1104" i="1"/>
  <c r="A1102" i="1"/>
  <c r="A1100" i="1"/>
  <c r="A1098" i="1"/>
  <c r="A1096" i="1"/>
  <c r="A1094" i="1"/>
  <c r="A1092" i="1"/>
  <c r="C26" i="1"/>
  <c r="C25" i="1"/>
  <c r="C24" i="1"/>
  <c r="C23" i="1"/>
  <c r="C22" i="1"/>
  <c r="C21" i="1"/>
  <c r="C20" i="1"/>
  <c r="A1082" i="1"/>
  <c r="A1022" i="1"/>
  <c r="H996" i="1"/>
  <c r="G996" i="1"/>
  <c r="F974" i="1"/>
  <c r="F975" i="1"/>
  <c r="F990" i="1"/>
  <c r="A962" i="1"/>
  <c r="A902" i="1"/>
  <c r="A842" i="1"/>
  <c r="A782" i="1"/>
  <c r="D751" i="1"/>
  <c r="A722" i="1"/>
  <c r="A662" i="1"/>
  <c r="C17" i="1"/>
  <c r="A482" i="1"/>
  <c r="C16" i="1"/>
  <c r="C15" i="1"/>
  <c r="M328" i="1"/>
  <c r="M327" i="1"/>
  <c r="G320" i="1"/>
  <c r="G319" i="1"/>
  <c r="G318" i="1"/>
  <c r="G317" i="1"/>
  <c r="E9" i="1"/>
  <c r="C9" i="1"/>
  <c r="F533" i="2"/>
  <c r="D473" i="2"/>
  <c r="D353" i="2"/>
  <c r="D293" i="2"/>
  <c r="H173" i="2"/>
  <c r="G173" i="2"/>
  <c r="F173" i="2"/>
  <c r="E173" i="2"/>
  <c r="D173" i="2"/>
  <c r="I113" i="2"/>
  <c r="H113" i="2"/>
  <c r="G113" i="2"/>
  <c r="F113" i="2"/>
  <c r="E113" i="2"/>
  <c r="D113" i="2"/>
  <c r="I53" i="2"/>
  <c r="H53" i="2"/>
  <c r="G53" i="2"/>
  <c r="F53" i="2"/>
  <c r="E53" i="2"/>
  <c r="D53" i="2"/>
  <c r="A71" i="2"/>
  <c r="A131" i="2"/>
  <c r="A191" i="2"/>
  <c r="A251" i="2"/>
  <c r="A72" i="2"/>
  <c r="A132" i="2"/>
  <c r="A192" i="2"/>
  <c r="A252" i="2"/>
  <c r="A432" i="2"/>
  <c r="A492" i="2"/>
  <c r="A73" i="2"/>
  <c r="A133" i="2"/>
  <c r="A193" i="2"/>
  <c r="A253" i="2"/>
  <c r="A433" i="2"/>
  <c r="A493" i="2"/>
  <c r="A74" i="2"/>
  <c r="A134" i="2"/>
  <c r="A194" i="2"/>
  <c r="A254" i="2"/>
  <c r="A75" i="2"/>
  <c r="A135" i="2"/>
  <c r="A195" i="2"/>
  <c r="A255" i="2"/>
  <c r="A76" i="2"/>
  <c r="A136" i="2"/>
  <c r="A196" i="2"/>
  <c r="A256" i="2"/>
  <c r="A78" i="2"/>
  <c r="A138" i="2"/>
  <c r="A198" i="2"/>
  <c r="A258" i="2"/>
  <c r="A79" i="2"/>
  <c r="A139" i="2"/>
  <c r="A199" i="2"/>
  <c r="A259" i="2"/>
  <c r="A80" i="2"/>
  <c r="A140" i="2"/>
  <c r="A200" i="2"/>
  <c r="A260" i="2"/>
  <c r="A81" i="2"/>
  <c r="A141" i="2"/>
  <c r="A201" i="2"/>
  <c r="A261" i="2"/>
  <c r="A82" i="2"/>
  <c r="A142" i="2"/>
  <c r="A202" i="2"/>
  <c r="A262" i="2"/>
  <c r="A83" i="2"/>
  <c r="A143" i="2"/>
  <c r="A203" i="2"/>
  <c r="A263" i="2"/>
  <c r="A86" i="2"/>
  <c r="A146" i="2"/>
  <c r="A206" i="2"/>
  <c r="A266" i="2"/>
  <c r="A100" i="2"/>
  <c r="A160" i="2"/>
  <c r="A220" i="2"/>
  <c r="A280" i="2"/>
  <c r="A520" i="2"/>
  <c r="A362" i="2"/>
  <c r="A422" i="2"/>
  <c r="A482" i="2"/>
  <c r="A61" i="2"/>
  <c r="A121" i="2"/>
  <c r="A181" i="2"/>
  <c r="A241" i="2"/>
  <c r="A361" i="2"/>
  <c r="A421" i="2"/>
  <c r="A481" i="2"/>
  <c r="H11" i="2"/>
  <c r="H12" i="2"/>
  <c r="H13" i="2"/>
  <c r="H14" i="2"/>
  <c r="H15" i="2"/>
  <c r="D15" i="2"/>
  <c r="E15" i="2"/>
  <c r="F15" i="2"/>
  <c r="G15" i="2"/>
  <c r="I15" i="2"/>
  <c r="J15" i="2"/>
  <c r="H16" i="2"/>
  <c r="H20" i="2"/>
  <c r="H21" i="2"/>
  <c r="H22" i="2"/>
  <c r="G11" i="2"/>
  <c r="G12" i="2"/>
  <c r="G13" i="2"/>
  <c r="G14" i="2"/>
  <c r="D14" i="2"/>
  <c r="E14" i="2"/>
  <c r="F14" i="2"/>
  <c r="I14" i="2"/>
  <c r="J14" i="2"/>
  <c r="G16" i="2"/>
  <c r="G20" i="2"/>
  <c r="G21" i="2"/>
  <c r="G22" i="2"/>
  <c r="F11" i="2"/>
  <c r="F12" i="2"/>
  <c r="F13" i="2"/>
  <c r="D13" i="2"/>
  <c r="E13" i="2"/>
  <c r="I13" i="2"/>
  <c r="J13" i="2"/>
  <c r="F16" i="2"/>
  <c r="F20" i="2"/>
  <c r="F21" i="2"/>
  <c r="F22" i="2"/>
  <c r="E11" i="2"/>
  <c r="E12" i="2"/>
  <c r="E16" i="2"/>
  <c r="E20" i="2"/>
  <c r="E21" i="2"/>
  <c r="E22" i="2"/>
  <c r="D11" i="2"/>
  <c r="I11" i="2"/>
  <c r="J11" i="2"/>
  <c r="D12" i="2"/>
  <c r="D16" i="2"/>
  <c r="I16" i="2"/>
  <c r="J16" i="2"/>
  <c r="D20" i="2"/>
  <c r="I20" i="2"/>
  <c r="J20" i="2"/>
  <c r="D21" i="2"/>
  <c r="D22" i="2"/>
  <c r="I22" i="2"/>
  <c r="J22" i="2"/>
  <c r="I21" i="2"/>
  <c r="I12" i="2"/>
  <c r="E489" i="2"/>
  <c r="F189" i="2"/>
  <c r="E189" i="2"/>
  <c r="D189" i="2"/>
  <c r="H129" i="2"/>
  <c r="F129" i="2"/>
  <c r="E129" i="2"/>
  <c r="G69" i="2"/>
  <c r="H9" i="2"/>
  <c r="H27" i="2"/>
  <c r="H29" i="2"/>
  <c r="G27" i="2"/>
  <c r="G29" i="2"/>
  <c r="F23" i="2"/>
  <c r="F27" i="2"/>
  <c r="F29" i="2"/>
  <c r="E23" i="2"/>
  <c r="E27" i="2"/>
  <c r="E29" i="2"/>
  <c r="I29" i="2"/>
  <c r="I27" i="2"/>
  <c r="D27" i="2"/>
  <c r="D29" i="2"/>
  <c r="J29" i="2"/>
  <c r="D290" i="2"/>
  <c r="G110" i="2"/>
  <c r="F110" i="2"/>
  <c r="E110" i="2"/>
  <c r="D110" i="2"/>
  <c r="I50" i="2"/>
  <c r="H50" i="2"/>
  <c r="F50" i="2"/>
  <c r="E50" i="2"/>
  <c r="D50" i="2"/>
  <c r="C501" i="1"/>
  <c r="C506" i="1"/>
  <c r="C511" i="1"/>
  <c r="C516" i="1"/>
  <c r="A929" i="1"/>
  <c r="A990" i="1"/>
  <c r="A1049" i="1"/>
  <c r="A1590" i="1"/>
  <c r="C507" i="1"/>
  <c r="C512" i="1"/>
  <c r="C517" i="1"/>
  <c r="C502" i="1"/>
  <c r="I317" i="2"/>
  <c r="E257" i="2"/>
  <c r="E497" i="2"/>
  <c r="D377" i="2"/>
  <c r="H317" i="2"/>
  <c r="D257" i="2"/>
  <c r="H77" i="2"/>
  <c r="F17" i="2"/>
  <c r="E317" i="2"/>
  <c r="E77" i="2"/>
  <c r="F77" i="2"/>
  <c r="G377" i="2"/>
  <c r="F317" i="2"/>
  <c r="F257" i="2"/>
  <c r="D77" i="2"/>
  <c r="F19" i="2"/>
  <c r="D79" i="2"/>
  <c r="H79" i="2"/>
  <c r="K377" i="2"/>
  <c r="G77" i="2"/>
  <c r="E19" i="2"/>
  <c r="E259" i="2"/>
  <c r="E379" i="2"/>
  <c r="J377" i="2"/>
  <c r="I17" i="2"/>
  <c r="I19" i="2"/>
  <c r="D19" i="2"/>
  <c r="G19" i="2"/>
  <c r="I259" i="2"/>
  <c r="G379" i="2"/>
  <c r="D17" i="2"/>
  <c r="D319" i="2"/>
  <c r="J379" i="2"/>
  <c r="D259" i="2"/>
  <c r="F79" i="2"/>
  <c r="H19" i="2"/>
  <c r="I79" i="2"/>
  <c r="F259" i="2"/>
  <c r="H319" i="2"/>
  <c r="H379" i="2"/>
  <c r="D379" i="2"/>
  <c r="F379" i="2"/>
  <c r="G259" i="2"/>
  <c r="G79" i="2"/>
  <c r="K379" i="2"/>
  <c r="I379" i="2"/>
  <c r="F499" i="2"/>
  <c r="F319" i="2"/>
  <c r="I319" i="2"/>
  <c r="G319" i="2"/>
  <c r="H259" i="2"/>
  <c r="A1592" i="1"/>
  <c r="A792" i="1"/>
  <c r="A1573" i="1"/>
  <c r="F1778" i="1"/>
  <c r="D1466" i="1"/>
  <c r="D1490" i="1"/>
  <c r="C1524" i="1"/>
  <c r="E575" i="1"/>
  <c r="E576" i="1"/>
  <c r="A865" i="1"/>
  <c r="A931" i="1"/>
  <c r="A992" i="1"/>
  <c r="A1051" i="1"/>
  <c r="A806" i="1"/>
  <c r="O438" i="1"/>
  <c r="E79" i="2"/>
  <c r="A526" i="2"/>
  <c r="F2777" i="1"/>
  <c r="F2783" i="1"/>
  <c r="A926" i="1"/>
  <c r="A987" i="1"/>
  <c r="A1046" i="1"/>
  <c r="A1587" i="1"/>
  <c r="G17" i="2"/>
  <c r="C558" i="1"/>
  <c r="C563" i="1"/>
  <c r="A2362" i="1"/>
  <c r="A2422" i="1"/>
  <c r="A2482" i="1"/>
  <c r="A2542" i="1"/>
  <c r="A77" i="2"/>
  <c r="A137" i="2"/>
  <c r="A197" i="2"/>
  <c r="A257" i="2"/>
  <c r="I77" i="2"/>
  <c r="C559" i="1"/>
  <c r="C564" i="1"/>
  <c r="E17" i="2"/>
  <c r="G257" i="2"/>
  <c r="I377" i="2"/>
  <c r="F497" i="2"/>
  <c r="D3017" i="1"/>
  <c r="L2729" i="1"/>
  <c r="D3020" i="1"/>
  <c r="F377" i="2"/>
  <c r="H17" i="2"/>
  <c r="H377" i="2"/>
  <c r="E377" i="2"/>
  <c r="C557" i="1"/>
  <c r="C562" i="1"/>
  <c r="C569" i="1"/>
  <c r="C574" i="1"/>
  <c r="C579" i="1"/>
  <c r="C556" i="1"/>
  <c r="C561" i="1"/>
  <c r="H261" i="2"/>
  <c r="C573" i="1"/>
  <c r="C578" i="1"/>
  <c r="C568" i="1"/>
  <c r="C572" i="1"/>
  <c r="C577" i="1"/>
  <c r="C567" i="1"/>
  <c r="C566" i="1"/>
  <c r="C571" i="1"/>
  <c r="C576" i="1"/>
  <c r="G496" i="2"/>
  <c r="G492" i="2"/>
  <c r="G491" i="2"/>
  <c r="L371" i="2"/>
  <c r="J267" i="2"/>
  <c r="J254" i="2"/>
  <c r="G495" i="2"/>
  <c r="J45" i="2"/>
  <c r="J251" i="2"/>
  <c r="J329" i="2"/>
  <c r="I133" i="2"/>
  <c r="G509" i="2"/>
  <c r="J313" i="2"/>
  <c r="G507" i="2"/>
  <c r="G524" i="2"/>
  <c r="G525" i="2"/>
  <c r="L372" i="2"/>
  <c r="G502" i="2"/>
  <c r="A524" i="2"/>
  <c r="L389" i="2"/>
  <c r="L404" i="2"/>
  <c r="J21" i="2"/>
  <c r="I139" i="2"/>
  <c r="L380" i="2"/>
  <c r="L381" i="2"/>
  <c r="L376" i="2"/>
  <c r="J72" i="2"/>
  <c r="G494" i="2"/>
  <c r="A62" i="2"/>
  <c r="A122" i="2"/>
  <c r="A182" i="2"/>
  <c r="A242" i="2"/>
  <c r="F2778" i="1"/>
  <c r="K1332" i="1"/>
  <c r="D1461" i="1"/>
  <c r="D1485" i="1"/>
  <c r="C1519" i="1"/>
  <c r="D1401" i="1"/>
  <c r="E559" i="1"/>
  <c r="D1459" i="1"/>
  <c r="D1483" i="1"/>
  <c r="C1517" i="1"/>
  <c r="E2735" i="1"/>
  <c r="D2921" i="1"/>
  <c r="O437" i="1"/>
  <c r="E505" i="1"/>
  <c r="E506" i="1"/>
  <c r="E2734" i="1"/>
  <c r="D2920" i="1"/>
  <c r="D1398" i="1"/>
  <c r="O436" i="1"/>
  <c r="E500" i="1"/>
  <c r="E501" i="1"/>
  <c r="A1360" i="1"/>
  <c r="A1352" i="1"/>
  <c r="A862" i="1"/>
  <c r="A799" i="1"/>
  <c r="A1580" i="1"/>
  <c r="A2380" i="1"/>
  <c r="A2440" i="1"/>
  <c r="A2500" i="1"/>
  <c r="A2560" i="1"/>
  <c r="A2680" i="1"/>
  <c r="A857" i="1"/>
  <c r="A91" i="2"/>
  <c r="A151" i="2"/>
  <c r="A211" i="2"/>
  <c r="A271" i="2"/>
  <c r="E502" i="1"/>
  <c r="E503" i="1"/>
  <c r="E504" i="1"/>
  <c r="K2142" i="1"/>
  <c r="K2022" i="1"/>
  <c r="M1902" i="1"/>
  <c r="I1902" i="1"/>
  <c r="C2022" i="1"/>
  <c r="L383" i="2"/>
  <c r="J323" i="2"/>
  <c r="H1722" i="1"/>
  <c r="G1722" i="1"/>
  <c r="J263" i="2"/>
  <c r="I1722" i="1"/>
  <c r="C1719" i="1"/>
  <c r="K1722" i="1"/>
  <c r="L1722" i="1"/>
  <c r="D1722" i="1"/>
  <c r="E1722" i="1"/>
  <c r="M1722" i="1"/>
  <c r="J1722" i="1"/>
  <c r="F1722" i="1"/>
  <c r="J23" i="2"/>
  <c r="E261" i="2"/>
  <c r="D261" i="2"/>
  <c r="I261" i="2"/>
  <c r="H1492" i="1"/>
  <c r="G320" i="2"/>
  <c r="M1468" i="1"/>
  <c r="H1468" i="1"/>
  <c r="H260" i="2"/>
  <c r="E260" i="2"/>
  <c r="J77" i="2"/>
  <c r="G497" i="2"/>
  <c r="G499" i="2"/>
  <c r="L379" i="2"/>
  <c r="J259" i="2"/>
  <c r="J319" i="2"/>
  <c r="J79" i="2"/>
  <c r="Q19" i="2"/>
  <c r="M379" i="2"/>
  <c r="E378" i="2"/>
  <c r="D78" i="2"/>
  <c r="H18" i="2"/>
  <c r="E498" i="2"/>
  <c r="G1303" i="1"/>
  <c r="F378" i="2"/>
  <c r="K378" i="2"/>
  <c r="G378" i="2"/>
  <c r="H378" i="2"/>
  <c r="D378" i="2"/>
  <c r="E78" i="2"/>
  <c r="I378" i="2"/>
  <c r="F78" i="2"/>
  <c r="J378" i="2"/>
  <c r="D18" i="2"/>
  <c r="I78" i="2"/>
  <c r="H257" i="2"/>
  <c r="J258" i="2"/>
  <c r="I18" i="2"/>
  <c r="F498" i="2"/>
  <c r="G498" i="2"/>
  <c r="L377" i="2"/>
  <c r="J318" i="2"/>
  <c r="E1056" i="1"/>
  <c r="H1104" i="1"/>
  <c r="H1106" i="1"/>
  <c r="C871" i="1"/>
  <c r="K751" i="1"/>
  <c r="C929" i="1"/>
  <c r="C913" i="1"/>
  <c r="G913" i="1"/>
  <c r="C933" i="1"/>
  <c r="C927" i="1"/>
  <c r="G927" i="1"/>
  <c r="J927" i="1"/>
  <c r="G929" i="1"/>
  <c r="J929" i="1"/>
  <c r="C915" i="1"/>
  <c r="C920" i="1"/>
  <c r="C931" i="1"/>
  <c r="C928" i="1"/>
  <c r="C912" i="1"/>
  <c r="C926" i="1"/>
  <c r="C932" i="1"/>
  <c r="C916" i="1"/>
  <c r="C918" i="1"/>
  <c r="C914" i="1"/>
  <c r="C917" i="1"/>
  <c r="J751" i="1"/>
  <c r="I817" i="1"/>
  <c r="E996" i="1"/>
  <c r="E142" i="2"/>
  <c r="F996" i="1"/>
  <c r="N435" i="1"/>
  <c r="G437" i="1"/>
  <c r="K437" i="1"/>
  <c r="L437" i="1"/>
  <c r="N437" i="1"/>
  <c r="K436" i="1"/>
  <c r="L436" i="1"/>
  <c r="N436" i="1"/>
  <c r="L434" i="1"/>
  <c r="N434" i="1"/>
  <c r="D350" i="2"/>
  <c r="I260" i="2"/>
  <c r="I257" i="2"/>
  <c r="Q17" i="2"/>
  <c r="H497" i="2"/>
  <c r="F2874" i="1"/>
  <c r="F2872" i="1"/>
  <c r="F2873" i="1"/>
  <c r="F2875" i="1"/>
  <c r="F2868" i="1"/>
  <c r="F2869" i="1"/>
  <c r="G2862" i="1"/>
  <c r="G2861" i="1"/>
  <c r="D2863" i="1"/>
  <c r="D2857" i="1"/>
  <c r="D2845" i="1"/>
  <c r="G2839" i="1"/>
  <c r="D2839" i="1"/>
  <c r="G2832" i="1"/>
  <c r="D2833" i="1"/>
  <c r="G2831" i="1"/>
  <c r="F2784" i="1"/>
  <c r="D2785" i="1"/>
  <c r="F2782" i="1"/>
  <c r="F2779" i="1"/>
  <c r="G2776" i="1"/>
  <c r="D2779" i="1"/>
  <c r="E18" i="2"/>
  <c r="G18" i="2"/>
  <c r="G1289" i="1"/>
  <c r="I110" i="2"/>
  <c r="H110" i="2"/>
  <c r="H3026" i="1"/>
  <c r="G78" i="2"/>
  <c r="A431" i="2"/>
  <c r="A491" i="2"/>
  <c r="J27" i="2"/>
  <c r="A434" i="2"/>
  <c r="A494" i="2"/>
  <c r="A436" i="2"/>
  <c r="A496" i="2"/>
  <c r="A437" i="2"/>
  <c r="A497" i="2"/>
  <c r="A438" i="2"/>
  <c r="A498" i="2"/>
  <c r="J83" i="2"/>
  <c r="J73" i="2"/>
  <c r="I138" i="2"/>
  <c r="J104" i="2"/>
  <c r="J256" i="2"/>
  <c r="J252" i="2"/>
  <c r="J345" i="2"/>
  <c r="J315" i="2"/>
  <c r="J312" i="2"/>
  <c r="J311" i="2"/>
  <c r="L374" i="2"/>
  <c r="L375" i="2"/>
  <c r="L382" i="2"/>
  <c r="A521" i="2"/>
  <c r="A525" i="2"/>
  <c r="A440" i="2"/>
  <c r="A500" i="2"/>
  <c r="A522" i="2"/>
  <c r="J19" i="2"/>
  <c r="J12" i="2"/>
  <c r="A442" i="2"/>
  <c r="A502" i="2"/>
  <c r="A439" i="2"/>
  <c r="A499" i="2"/>
  <c r="A441" i="2"/>
  <c r="A501" i="2"/>
  <c r="J17" i="2"/>
  <c r="A435" i="2"/>
  <c r="A495" i="2"/>
  <c r="I146" i="2"/>
  <c r="I141" i="2"/>
  <c r="J327" i="2"/>
  <c r="J316" i="2"/>
  <c r="L373" i="2"/>
  <c r="A443" i="2"/>
  <c r="A503" i="2"/>
  <c r="G317" i="2"/>
  <c r="D317" i="2"/>
  <c r="E1289" i="1"/>
  <c r="K1335" i="1"/>
  <c r="K1331" i="1"/>
  <c r="D1403" i="1"/>
  <c r="F1345" i="1"/>
  <c r="E577" i="1"/>
  <c r="E578" i="1"/>
  <c r="E579" i="1"/>
  <c r="E570" i="1"/>
  <c r="E571" i="1"/>
  <c r="E2739" i="1"/>
  <c r="D2953" i="1"/>
  <c r="E560" i="1"/>
  <c r="E561" i="1"/>
  <c r="E562" i="1"/>
  <c r="F1342" i="1"/>
  <c r="E552" i="1"/>
  <c r="E553" i="1"/>
  <c r="A435" i="1"/>
  <c r="F1751" i="1"/>
  <c r="F1335" i="1"/>
  <c r="D1397" i="1"/>
  <c r="A437" i="1"/>
  <c r="F1753" i="1"/>
  <c r="A439" i="1"/>
  <c r="F1755" i="1"/>
  <c r="E518" i="1"/>
  <c r="E519" i="1"/>
  <c r="E512" i="1"/>
  <c r="E513" i="1"/>
  <c r="E514" i="1"/>
  <c r="E509" i="1"/>
  <c r="E507" i="1"/>
  <c r="E508" i="1"/>
  <c r="F1336" i="1"/>
  <c r="E499" i="1"/>
  <c r="E497" i="1"/>
  <c r="E498" i="1"/>
  <c r="O435" i="1"/>
  <c r="D1456" i="1"/>
  <c r="D1480" i="1"/>
  <c r="C1514" i="1"/>
  <c r="A434" i="1"/>
  <c r="F1750" i="1"/>
  <c r="O434" i="1"/>
  <c r="D1455" i="1"/>
  <c r="D1479" i="1"/>
  <c r="C1513" i="1"/>
  <c r="E490" i="1"/>
  <c r="E491" i="1"/>
  <c r="A1591" i="1"/>
  <c r="C500" i="1"/>
  <c r="C505" i="1"/>
  <c r="C510" i="1"/>
  <c r="C515" i="1"/>
  <c r="A1413" i="1"/>
  <c r="A912" i="1"/>
  <c r="A973" i="1"/>
  <c r="A1032" i="1"/>
  <c r="A506" i="2"/>
  <c r="A507" i="2"/>
  <c r="A2375" i="1"/>
  <c r="A2435" i="1"/>
  <c r="A2495" i="1"/>
  <c r="A2555" i="1"/>
  <c r="A2675" i="1"/>
  <c r="A795" i="1"/>
  <c r="A855" i="1"/>
  <c r="A509" i="2"/>
  <c r="A2377" i="1"/>
  <c r="A2437" i="1"/>
  <c r="A2497" i="1"/>
  <c r="A2557" i="1"/>
  <c r="A2677" i="1"/>
  <c r="A2383" i="1"/>
  <c r="A2443" i="1"/>
  <c r="A2503" i="1"/>
  <c r="A2563" i="1"/>
  <c r="A2683" i="1"/>
  <c r="A515" i="2"/>
  <c r="A861" i="1"/>
  <c r="A921" i="1"/>
  <c r="A982" i="1"/>
  <c r="A1041" i="1"/>
  <c r="A1581" i="1"/>
  <c r="A920" i="1"/>
  <c r="A981" i="1"/>
  <c r="A1040" i="1"/>
  <c r="A860" i="1"/>
  <c r="A514" i="2"/>
  <c r="F1773" i="1"/>
  <c r="A864" i="1"/>
  <c r="A923" i="1"/>
  <c r="A984" i="1"/>
  <c r="A1043" i="1"/>
  <c r="A1584" i="1"/>
  <c r="A1341" i="1"/>
  <c r="A1337" i="1"/>
  <c r="A519" i="2"/>
  <c r="A924" i="1"/>
  <c r="A985" i="1"/>
  <c r="A1044" i="1"/>
  <c r="A1585" i="1"/>
  <c r="A518" i="2"/>
  <c r="A97" i="2"/>
  <c r="A157" i="2"/>
  <c r="A217" i="2"/>
  <c r="A277" i="2"/>
  <c r="A1342" i="1"/>
  <c r="A1583" i="1"/>
  <c r="A96" i="2"/>
  <c r="A156" i="2"/>
  <c r="A216" i="2"/>
  <c r="A276" i="2"/>
  <c r="A513" i="2"/>
  <c r="A919" i="1"/>
  <c r="A980" i="1"/>
  <c r="A1039" i="1"/>
  <c r="F1768" i="1"/>
  <c r="A512" i="2"/>
  <c r="A1579" i="1"/>
  <c r="A918" i="1"/>
  <c r="A979" i="1"/>
  <c r="A1038" i="1"/>
  <c r="F1767" i="1"/>
  <c r="A858" i="1"/>
  <c r="A511" i="2"/>
  <c r="A917" i="1"/>
  <c r="A978" i="1"/>
  <c r="A1037" i="1"/>
  <c r="A90" i="2"/>
  <c r="A150" i="2"/>
  <c r="A210" i="2"/>
  <c r="A270" i="2"/>
  <c r="A916" i="1"/>
  <c r="A977" i="1"/>
  <c r="A1036" i="1"/>
  <c r="F1763" i="1"/>
  <c r="A914" i="1"/>
  <c r="A975" i="1"/>
  <c r="A1034" i="1"/>
  <c r="A508" i="2"/>
  <c r="A505" i="2"/>
  <c r="A911" i="1"/>
  <c r="A972" i="1"/>
  <c r="A1031" i="1"/>
  <c r="A1572" i="1"/>
  <c r="A2942" i="1"/>
  <c r="A1922" i="1"/>
  <c r="A1862" i="1"/>
  <c r="A1982" i="1"/>
  <c r="G260" i="2"/>
  <c r="D260" i="2"/>
  <c r="J257" i="2"/>
  <c r="J139" i="2"/>
  <c r="K259" i="2"/>
  <c r="H499" i="2"/>
  <c r="K319" i="2"/>
  <c r="K19" i="2"/>
  <c r="K79" i="2"/>
  <c r="F18" i="2"/>
  <c r="L378" i="2"/>
  <c r="J78" i="2"/>
  <c r="J18" i="2"/>
  <c r="K1104" i="1"/>
  <c r="L1104" i="1"/>
  <c r="E871" i="1"/>
  <c r="J913" i="1"/>
  <c r="H1785" i="1"/>
  <c r="C938" i="1"/>
  <c r="C940" i="1"/>
  <c r="D981" i="1"/>
  <c r="D987" i="1"/>
  <c r="D982" i="1"/>
  <c r="C935" i="1"/>
  <c r="G928" i="1"/>
  <c r="J928" i="1"/>
  <c r="G920" i="1"/>
  <c r="J920" i="1"/>
  <c r="G918" i="1"/>
  <c r="J918" i="1"/>
  <c r="D985" i="1"/>
  <c r="G926" i="1"/>
  <c r="J926" i="1"/>
  <c r="G915" i="1"/>
  <c r="J915" i="1"/>
  <c r="G917" i="1"/>
  <c r="J917" i="1"/>
  <c r="G916" i="1"/>
  <c r="J916" i="1"/>
  <c r="D988" i="1"/>
  <c r="G914" i="1"/>
  <c r="J914" i="1"/>
  <c r="G912" i="1"/>
  <c r="J912" i="1"/>
  <c r="D973" i="1"/>
  <c r="K817" i="1"/>
  <c r="L671" i="1"/>
  <c r="M1597" i="1"/>
  <c r="F142" i="2"/>
  <c r="D935" i="1"/>
  <c r="G817" i="1"/>
  <c r="D321" i="2"/>
  <c r="J137" i="2"/>
  <c r="K257" i="2"/>
  <c r="K77" i="2"/>
  <c r="M377" i="2"/>
  <c r="K17" i="2"/>
  <c r="G2863" i="1"/>
  <c r="G2851" i="1"/>
  <c r="G2874" i="1"/>
  <c r="G2873" i="1"/>
  <c r="G2872" i="1"/>
  <c r="G2866" i="1"/>
  <c r="G2867" i="1"/>
  <c r="G2868" i="1"/>
  <c r="G2845" i="1"/>
  <c r="G2833" i="1"/>
  <c r="F2785" i="1"/>
  <c r="G2782" i="1"/>
  <c r="G2778" i="1"/>
  <c r="G2777" i="1"/>
  <c r="G2772" i="1"/>
  <c r="I320" i="2"/>
  <c r="O1468" i="1"/>
  <c r="K1468" i="1"/>
  <c r="J1468" i="1"/>
  <c r="E320" i="2"/>
  <c r="J317" i="2"/>
  <c r="K317" i="2"/>
  <c r="Q18" i="2"/>
  <c r="E574" i="1"/>
  <c r="E572" i="1"/>
  <c r="E573" i="1"/>
  <c r="E563" i="1"/>
  <c r="E564" i="1"/>
  <c r="E566" i="1"/>
  <c r="E568" i="1"/>
  <c r="E494" i="1"/>
  <c r="E492" i="1"/>
  <c r="E493" i="1"/>
  <c r="A915" i="1"/>
  <c r="A976" i="1"/>
  <c r="A1035" i="1"/>
  <c r="A1576" i="1"/>
  <c r="A517" i="2"/>
  <c r="A516" i="2"/>
  <c r="A510" i="2"/>
  <c r="D1784" i="1"/>
  <c r="G2215" i="1"/>
  <c r="G2260" i="1"/>
  <c r="G2262" i="1"/>
  <c r="K1597" i="1"/>
  <c r="I1597" i="1"/>
  <c r="D972" i="1"/>
  <c r="L972" i="1"/>
  <c r="D989" i="1"/>
  <c r="K989" i="1"/>
  <c r="D990" i="1"/>
  <c r="L990" i="1"/>
  <c r="I1098" i="1"/>
  <c r="K1098" i="1"/>
  <c r="L1098" i="1"/>
  <c r="D980" i="1"/>
  <c r="K980" i="1"/>
  <c r="D984" i="1"/>
  <c r="K990" i="1"/>
  <c r="D986" i="1"/>
  <c r="G1056" i="1"/>
  <c r="L981" i="1"/>
  <c r="K981" i="1"/>
  <c r="D977" i="1"/>
  <c r="L1096" i="1"/>
  <c r="D974" i="1"/>
  <c r="D983" i="1"/>
  <c r="H871" i="1"/>
  <c r="K987" i="1"/>
  <c r="L987" i="1"/>
  <c r="D979" i="1"/>
  <c r="D975" i="1"/>
  <c r="D976" i="1"/>
  <c r="L973" i="1"/>
  <c r="K973" i="1"/>
  <c r="D978" i="1"/>
  <c r="L985" i="1"/>
  <c r="K985" i="1"/>
  <c r="K988" i="1"/>
  <c r="L988" i="1"/>
  <c r="K982" i="1"/>
  <c r="L982" i="1"/>
  <c r="D940" i="1"/>
  <c r="L817" i="1"/>
  <c r="H142" i="2"/>
  <c r="L680" i="1"/>
  <c r="L678" i="1"/>
  <c r="G1597" i="1"/>
  <c r="F320" i="2"/>
  <c r="G261" i="2"/>
  <c r="F260" i="2"/>
  <c r="J260" i="2"/>
  <c r="G2869" i="1"/>
  <c r="G2857" i="1"/>
  <c r="G2875" i="1"/>
  <c r="G2779" i="1"/>
  <c r="G2784" i="1"/>
  <c r="I309" i="1"/>
  <c r="G2783" i="1"/>
  <c r="G2785" i="1"/>
  <c r="I311" i="1"/>
  <c r="I310" i="1"/>
  <c r="G2773" i="1"/>
  <c r="J1492" i="1"/>
  <c r="H498" i="2"/>
  <c r="M378" i="2"/>
  <c r="K18" i="2"/>
  <c r="K318" i="2"/>
  <c r="J138" i="2"/>
  <c r="H198" i="2"/>
  <c r="K78" i="2"/>
  <c r="I438" i="2"/>
  <c r="K258" i="2"/>
  <c r="C555" i="1"/>
  <c r="C560" i="1"/>
  <c r="K1855" i="1"/>
  <c r="K1900" i="1"/>
  <c r="K1902" i="1"/>
  <c r="D1769" i="1"/>
  <c r="O1597" i="1"/>
  <c r="F261" i="2"/>
  <c r="J261" i="2"/>
  <c r="K972" i="1"/>
  <c r="L989" i="1"/>
  <c r="L1094" i="1"/>
  <c r="G1855" i="1"/>
  <c r="G1900" i="1"/>
  <c r="G1902" i="1"/>
  <c r="K1785" i="1"/>
  <c r="L980" i="1"/>
  <c r="K977" i="1"/>
  <c r="L977" i="1"/>
  <c r="L979" i="1"/>
  <c r="K979" i="1"/>
  <c r="L983" i="1"/>
  <c r="K983" i="1"/>
  <c r="L984" i="1"/>
  <c r="K984" i="1"/>
  <c r="K976" i="1"/>
  <c r="L976" i="1"/>
  <c r="L974" i="1"/>
  <c r="K974" i="1"/>
  <c r="L986" i="1"/>
  <c r="K986" i="1"/>
  <c r="L978" i="1"/>
  <c r="K978" i="1"/>
  <c r="K975" i="1"/>
  <c r="L975" i="1"/>
  <c r="L682" i="1"/>
  <c r="L687" i="1"/>
  <c r="L689" i="1"/>
  <c r="G142" i="2"/>
  <c r="Q22" i="2"/>
  <c r="D142" i="2"/>
  <c r="G321" i="2"/>
  <c r="I313" i="1"/>
  <c r="F170" i="2"/>
  <c r="E170" i="2"/>
  <c r="I312" i="1"/>
  <c r="I321" i="2"/>
  <c r="N1526" i="1"/>
  <c r="L1526" i="1"/>
  <c r="F1526" i="1"/>
  <c r="D320" i="2"/>
  <c r="K1492" i="1"/>
  <c r="E321" i="2"/>
  <c r="G170" i="2"/>
  <c r="C565" i="1"/>
  <c r="C570" i="1"/>
  <c r="C575" i="1"/>
  <c r="I142" i="2"/>
  <c r="C2357" i="1"/>
  <c r="C2417" i="1"/>
  <c r="C2477" i="1"/>
  <c r="C2537" i="1"/>
  <c r="C2657" i="1"/>
  <c r="Q11" i="2"/>
  <c r="C1110" i="1"/>
  <c r="C1112" i="1"/>
  <c r="F1092" i="1"/>
  <c r="F1106" i="1"/>
  <c r="H502" i="2"/>
  <c r="K82" i="2"/>
  <c r="K262" i="2"/>
  <c r="J142" i="2"/>
  <c r="M382" i="2"/>
  <c r="K322" i="2"/>
  <c r="K22" i="2"/>
  <c r="F321" i="2"/>
  <c r="D170" i="2"/>
  <c r="H170" i="2"/>
  <c r="H1526" i="1"/>
  <c r="O1492" i="1"/>
  <c r="G931" i="1"/>
  <c r="J931" i="1"/>
  <c r="Q15" i="2"/>
  <c r="H491" i="2"/>
  <c r="K251" i="2"/>
  <c r="K11" i="2"/>
  <c r="K71" i="2"/>
  <c r="J131" i="2"/>
  <c r="M371" i="2"/>
  <c r="K311" i="2"/>
  <c r="E2293" i="1"/>
  <c r="L1092" i="1"/>
  <c r="H689" i="1"/>
  <c r="G933" i="1"/>
  <c r="J933" i="1"/>
  <c r="G938" i="1"/>
  <c r="G940" i="1"/>
  <c r="G932" i="1"/>
  <c r="J932" i="1"/>
  <c r="H320" i="2"/>
  <c r="J320" i="2"/>
  <c r="Q20" i="2"/>
  <c r="O1526" i="1"/>
  <c r="D992" i="1"/>
  <c r="D993" i="1"/>
  <c r="D994" i="1"/>
  <c r="H940" i="1"/>
  <c r="K255" i="2"/>
  <c r="K15" i="2"/>
  <c r="K75" i="2"/>
  <c r="H495" i="2"/>
  <c r="J135" i="2"/>
  <c r="M375" i="2"/>
  <c r="K315" i="2"/>
  <c r="F1110" i="1"/>
  <c r="F1112" i="1"/>
  <c r="Q13" i="2"/>
  <c r="J938" i="1"/>
  <c r="J940" i="1"/>
  <c r="I1054" i="1"/>
  <c r="I1056" i="1"/>
  <c r="G134" i="2"/>
  <c r="G935" i="1"/>
  <c r="F134" i="2"/>
  <c r="H321" i="2"/>
  <c r="J321" i="2"/>
  <c r="Q21" i="2"/>
  <c r="K80" i="2"/>
  <c r="J140" i="2"/>
  <c r="K20" i="2"/>
  <c r="H500" i="2"/>
  <c r="K320" i="2"/>
  <c r="K260" i="2"/>
  <c r="M380" i="2"/>
  <c r="E134" i="2"/>
  <c r="D991" i="1"/>
  <c r="I935" i="1"/>
  <c r="F132" i="2"/>
  <c r="L994" i="1"/>
  <c r="K994" i="1"/>
  <c r="G132" i="2"/>
  <c r="K993" i="1"/>
  <c r="L993" i="1"/>
  <c r="I940" i="1"/>
  <c r="H134" i="2"/>
  <c r="J935" i="1"/>
  <c r="E132" i="2"/>
  <c r="H1056" i="1"/>
  <c r="K992" i="1"/>
  <c r="L992" i="1"/>
  <c r="D2299" i="1"/>
  <c r="D2310" i="1"/>
  <c r="D2336" i="1"/>
  <c r="J133" i="2"/>
  <c r="H493" i="2"/>
  <c r="K13" i="2"/>
  <c r="K313" i="2"/>
  <c r="K253" i="2"/>
  <c r="M373" i="2"/>
  <c r="K73" i="2"/>
  <c r="I1100" i="1"/>
  <c r="I1106" i="1"/>
  <c r="M381" i="2"/>
  <c r="K321" i="2"/>
  <c r="H501" i="2"/>
  <c r="K81" i="2"/>
  <c r="K21" i="2"/>
  <c r="J141" i="2"/>
  <c r="K261" i="2"/>
  <c r="L991" i="1"/>
  <c r="L996" i="1"/>
  <c r="K991" i="1"/>
  <c r="K996" i="1"/>
  <c r="O1674" i="1"/>
  <c r="O1720" i="1"/>
  <c r="O1722" i="1"/>
  <c r="D132" i="2"/>
  <c r="I132" i="2"/>
  <c r="K1100" i="1"/>
  <c r="L1100" i="1"/>
  <c r="J996" i="1"/>
  <c r="N996" i="1"/>
  <c r="C1674" i="1"/>
  <c r="C1720" i="1"/>
  <c r="C1722" i="1"/>
  <c r="I996" i="1"/>
  <c r="Q12" i="2"/>
  <c r="D1110" i="1"/>
  <c r="D1112" i="1"/>
  <c r="E1899" i="1"/>
  <c r="O404" i="1"/>
  <c r="M372" i="2"/>
  <c r="K252" i="2"/>
  <c r="K72" i="2"/>
  <c r="K312" i="2"/>
  <c r="K12" i="2"/>
  <c r="H492" i="2"/>
  <c r="J132" i="2"/>
  <c r="M996" i="1"/>
  <c r="H143" i="2"/>
  <c r="I143" i="2"/>
  <c r="E1855" i="1"/>
  <c r="E1900" i="1"/>
  <c r="E1902" i="1"/>
  <c r="Q23" i="2"/>
  <c r="J143" i="2"/>
  <c r="H503" i="2"/>
  <c r="M383" i="2"/>
  <c r="K23" i="2"/>
  <c r="K83" i="2"/>
  <c r="K263" i="2"/>
  <c r="K323" i="2"/>
  <c r="K1056" i="1"/>
  <c r="J1102" i="1"/>
  <c r="K1102" i="1"/>
  <c r="J1106" i="1"/>
  <c r="M1056" i="1"/>
  <c r="L1102" i="1"/>
  <c r="K1106" i="1"/>
  <c r="D134" i="2"/>
  <c r="I134" i="2"/>
  <c r="Q14" i="2"/>
  <c r="K1110" i="1"/>
  <c r="L1110" i="1"/>
  <c r="L1106" i="1"/>
  <c r="L1112" i="1"/>
  <c r="K1112" i="1"/>
  <c r="M374" i="2"/>
  <c r="K74" i="2"/>
  <c r="J134" i="2"/>
  <c r="K314" i="2"/>
  <c r="K14" i="2"/>
  <c r="K254" i="2"/>
  <c r="H494" i="2"/>
  <c r="C2358" i="1"/>
  <c r="C2418" i="1"/>
  <c r="C2478" i="1"/>
  <c r="C2538" i="1"/>
  <c r="C2658" i="1"/>
  <c r="D136" i="2"/>
  <c r="E136" i="2"/>
  <c r="F136" i="2"/>
  <c r="G136" i="2"/>
  <c r="I136" i="2"/>
  <c r="Q16" i="2"/>
  <c r="E2299" i="1"/>
  <c r="E2310" i="1"/>
  <c r="E2336" i="1"/>
  <c r="H496" i="2"/>
  <c r="K76" i="2"/>
  <c r="K16" i="2"/>
  <c r="M376" i="2"/>
  <c r="K256" i="2"/>
  <c r="K316" i="2"/>
  <c r="J136" i="2"/>
  <c r="G2334" i="1"/>
  <c r="G2336" i="1"/>
  <c r="Q25" i="2"/>
  <c r="I25" i="2"/>
  <c r="H325" i="2"/>
  <c r="H85" i="2"/>
  <c r="E85" i="2"/>
  <c r="E325" i="2"/>
  <c r="G265" i="2"/>
  <c r="E145" i="2"/>
  <c r="F265" i="2"/>
  <c r="H145" i="2"/>
  <c r="H25" i="2"/>
  <c r="D85" i="2"/>
  <c r="D385" i="2"/>
  <c r="F505" i="2"/>
  <c r="G85" i="2"/>
  <c r="I325" i="2"/>
  <c r="D25" i="2"/>
  <c r="K385" i="2"/>
  <c r="F145" i="2"/>
  <c r="G145" i="2"/>
  <c r="J385" i="2"/>
  <c r="G325" i="2"/>
  <c r="G385" i="2"/>
  <c r="H265" i="2"/>
  <c r="I385" i="2"/>
  <c r="E25" i="2"/>
  <c r="E265" i="2"/>
  <c r="H385" i="2"/>
  <c r="F385" i="2"/>
  <c r="D325" i="2"/>
  <c r="D1868" i="1"/>
  <c r="F25" i="2"/>
  <c r="E385" i="2"/>
  <c r="E505" i="2"/>
  <c r="G505" i="2"/>
  <c r="H505" i="2"/>
  <c r="I85" i="2"/>
  <c r="I265" i="2"/>
  <c r="F325" i="2"/>
  <c r="D145" i="2"/>
  <c r="F85" i="2"/>
  <c r="G25" i="2"/>
  <c r="D1895" i="1"/>
  <c r="I145" i="2"/>
  <c r="J145" i="2"/>
  <c r="J325" i="2"/>
  <c r="K325" i="2"/>
  <c r="L385" i="2"/>
  <c r="M385" i="2"/>
  <c r="D1855" i="1"/>
  <c r="D1900" i="1"/>
  <c r="J25" i="2"/>
  <c r="K25" i="2"/>
  <c r="J85" i="2"/>
  <c r="K85" i="2"/>
  <c r="D265" i="2"/>
  <c r="J265" i="2"/>
  <c r="K265" i="2"/>
  <c r="D1899" i="1"/>
  <c r="D1902" i="1"/>
  <c r="H2334" i="1"/>
  <c r="H2336" i="1"/>
  <c r="Q26" i="2"/>
  <c r="J146" i="2"/>
  <c r="H26" i="2"/>
  <c r="E86" i="2"/>
  <c r="I26" i="2"/>
  <c r="D86" i="2"/>
  <c r="G26" i="2"/>
  <c r="H86" i="2"/>
  <c r="D26" i="2"/>
  <c r="E26" i="2"/>
  <c r="F26" i="2"/>
  <c r="I86" i="2"/>
  <c r="G86" i="2"/>
  <c r="F86" i="2"/>
  <c r="J86" i="2"/>
  <c r="K86" i="2"/>
  <c r="F1855" i="1"/>
  <c r="F1900" i="1"/>
  <c r="J26" i="2"/>
  <c r="K26" i="2"/>
  <c r="D326" i="2"/>
  <c r="G266" i="2"/>
  <c r="F326" i="2"/>
  <c r="H326" i="2"/>
  <c r="E326" i="2"/>
  <c r="E386" i="2"/>
  <c r="D386" i="2"/>
  <c r="H386" i="2"/>
  <c r="I326" i="2"/>
  <c r="K386" i="2"/>
  <c r="F266" i="2"/>
  <c r="F506" i="2"/>
  <c r="E506" i="2"/>
  <c r="G326" i="2"/>
  <c r="G386" i="2"/>
  <c r="J386" i="2"/>
  <c r="I386" i="2"/>
  <c r="E266" i="2"/>
  <c r="F386" i="2"/>
  <c r="I266" i="2"/>
  <c r="H266" i="2"/>
  <c r="L386" i="2"/>
  <c r="M386" i="2"/>
  <c r="F1899" i="1"/>
  <c r="F1902" i="1"/>
  <c r="D266" i="2"/>
  <c r="J266" i="2"/>
  <c r="K266" i="2"/>
  <c r="G506" i="2"/>
  <c r="H506" i="2"/>
  <c r="J326" i="2"/>
  <c r="K326" i="2"/>
  <c r="Q27" i="2"/>
  <c r="I2334" i="1"/>
  <c r="I2336" i="1"/>
  <c r="H147" i="2"/>
  <c r="E147" i="2"/>
  <c r="G147" i="2"/>
  <c r="F147" i="2"/>
  <c r="H1868" i="1"/>
  <c r="D147" i="2"/>
  <c r="K267" i="2"/>
  <c r="K27" i="2"/>
  <c r="H507" i="2"/>
  <c r="M387" i="2"/>
  <c r="K327" i="2"/>
  <c r="K87" i="2"/>
  <c r="I147" i="2"/>
  <c r="J147" i="2"/>
  <c r="H1855" i="1"/>
  <c r="H1900" i="1"/>
  <c r="H1902" i="1"/>
  <c r="Q28" i="2"/>
  <c r="J2334" i="1"/>
  <c r="J2336" i="1"/>
  <c r="F148" i="2"/>
  <c r="F388" i="2"/>
  <c r="E268" i="2"/>
  <c r="D328" i="2"/>
  <c r="G388" i="2"/>
  <c r="G148" i="2"/>
  <c r="G268" i="2"/>
  <c r="K388" i="2"/>
  <c r="I88" i="2"/>
  <c r="D28" i="2"/>
  <c r="F88" i="2"/>
  <c r="F328" i="2"/>
  <c r="H28" i="2"/>
  <c r="I28" i="2"/>
  <c r="J1868" i="1"/>
  <c r="E148" i="2"/>
  <c r="H88" i="2"/>
  <c r="H388" i="2"/>
  <c r="I388" i="2"/>
  <c r="G328" i="2"/>
  <c r="F28" i="2"/>
  <c r="H328" i="2"/>
  <c r="D388" i="2"/>
  <c r="F508" i="2"/>
  <c r="D148" i="2"/>
  <c r="F268" i="2"/>
  <c r="E88" i="2"/>
  <c r="H148" i="2"/>
  <c r="E328" i="2"/>
  <c r="G88" i="2"/>
  <c r="D88" i="2"/>
  <c r="G28" i="2"/>
  <c r="E28" i="2"/>
  <c r="E388" i="2"/>
  <c r="I328" i="2"/>
  <c r="H268" i="2"/>
  <c r="E508" i="2"/>
  <c r="I268" i="2"/>
  <c r="J388" i="2"/>
  <c r="J1855" i="1"/>
  <c r="J1900" i="1"/>
  <c r="L388" i="2"/>
  <c r="M388" i="2"/>
  <c r="J328" i="2"/>
  <c r="K328" i="2"/>
  <c r="J88" i="2"/>
  <c r="K88" i="2"/>
  <c r="I148" i="2"/>
  <c r="J148" i="2"/>
  <c r="J28" i="2"/>
  <c r="K28" i="2"/>
  <c r="J1899" i="1"/>
  <c r="D268" i="2"/>
  <c r="J268" i="2"/>
  <c r="K268" i="2"/>
  <c r="G508" i="2"/>
  <c r="H508" i="2"/>
  <c r="J1902" i="1"/>
  <c r="Q29" i="2"/>
  <c r="K2334" i="1"/>
  <c r="K2336" i="1"/>
  <c r="H509" i="2"/>
  <c r="K89" i="2"/>
  <c r="K29" i="2"/>
  <c r="M389" i="2"/>
  <c r="K329" i="2"/>
  <c r="K269" i="2"/>
  <c r="G149" i="2"/>
  <c r="L1868" i="1"/>
  <c r="D149" i="2"/>
  <c r="F149" i="2"/>
  <c r="E149" i="2"/>
  <c r="H149" i="2"/>
  <c r="I149" i="2"/>
  <c r="J149" i="2"/>
  <c r="L1855" i="1"/>
  <c r="L1900" i="1"/>
  <c r="L1902" i="1"/>
  <c r="L2334" i="1"/>
  <c r="L2336" i="1"/>
  <c r="Q30" i="2"/>
  <c r="D90" i="2"/>
  <c r="F510" i="2"/>
  <c r="G390" i="2"/>
  <c r="G30" i="2"/>
  <c r="H150" i="2"/>
  <c r="F90" i="2"/>
  <c r="I330" i="2"/>
  <c r="H90" i="2"/>
  <c r="I270" i="2"/>
  <c r="G330" i="2"/>
  <c r="E510" i="2"/>
  <c r="G510" i="2"/>
  <c r="H510" i="2"/>
  <c r="E270" i="2"/>
  <c r="K390" i="2"/>
  <c r="G90" i="2"/>
  <c r="G150" i="2"/>
  <c r="F390" i="2"/>
  <c r="E330" i="2"/>
  <c r="F30" i="2"/>
  <c r="F270" i="2"/>
  <c r="I390" i="2"/>
  <c r="H390" i="2"/>
  <c r="D390" i="2"/>
  <c r="D330" i="2"/>
  <c r="E30" i="2"/>
  <c r="I30" i="2"/>
  <c r="E90" i="2"/>
  <c r="F150" i="2"/>
  <c r="G270" i="2"/>
  <c r="E390" i="2"/>
  <c r="D150" i="2"/>
  <c r="H30" i="2"/>
  <c r="H270" i="2"/>
  <c r="J390" i="2"/>
  <c r="D30" i="2"/>
  <c r="E150" i="2"/>
  <c r="H330" i="2"/>
  <c r="F330" i="2"/>
  <c r="I90" i="2"/>
  <c r="N1868" i="1"/>
  <c r="J90" i="2"/>
  <c r="K90" i="2"/>
  <c r="I150" i="2"/>
  <c r="J150" i="2"/>
  <c r="N1855" i="1"/>
  <c r="N1900" i="1"/>
  <c r="J30" i="2"/>
  <c r="K30" i="2"/>
  <c r="L390" i="2"/>
  <c r="M390" i="2"/>
  <c r="N1899" i="1"/>
  <c r="D270" i="2"/>
  <c r="J270" i="2"/>
  <c r="K270" i="2"/>
  <c r="J330" i="2"/>
  <c r="K330" i="2"/>
  <c r="M2334" i="1"/>
  <c r="M2336" i="1"/>
  <c r="N1902" i="1"/>
  <c r="Q31" i="2"/>
  <c r="F271" i="2"/>
  <c r="H331" i="2"/>
  <c r="H271" i="2"/>
  <c r="G331" i="2"/>
  <c r="G391" i="2"/>
  <c r="J391" i="2"/>
  <c r="E31" i="2"/>
  <c r="F91" i="2"/>
  <c r="H91" i="2"/>
  <c r="H31" i="2"/>
  <c r="D391" i="2"/>
  <c r="I91" i="2"/>
  <c r="G91" i="2"/>
  <c r="H151" i="2"/>
  <c r="F331" i="2"/>
  <c r="D151" i="2"/>
  <c r="G151" i="2"/>
  <c r="I391" i="2"/>
  <c r="E271" i="2"/>
  <c r="I331" i="2"/>
  <c r="D31" i="2"/>
  <c r="D331" i="2"/>
  <c r="D1988" i="1"/>
  <c r="F31" i="2"/>
  <c r="E511" i="2"/>
  <c r="G271" i="2"/>
  <c r="I31" i="2"/>
  <c r="F391" i="2"/>
  <c r="F511" i="2"/>
  <c r="E331" i="2"/>
  <c r="E391" i="2"/>
  <c r="H391" i="2"/>
  <c r="G31" i="2"/>
  <c r="I271" i="2"/>
  <c r="D91" i="2"/>
  <c r="E151" i="2"/>
  <c r="K391" i="2"/>
  <c r="E91" i="2"/>
  <c r="F151" i="2"/>
  <c r="J331" i="2"/>
  <c r="K331" i="2"/>
  <c r="J31" i="2"/>
  <c r="K31" i="2"/>
  <c r="J91" i="2"/>
  <c r="K91" i="2"/>
  <c r="I151" i="2"/>
  <c r="J151" i="2"/>
  <c r="L391" i="2"/>
  <c r="M391" i="2"/>
  <c r="G511" i="2"/>
  <c r="H511" i="2"/>
  <c r="D1975" i="1"/>
  <c r="D2020" i="1"/>
  <c r="D2019" i="1"/>
  <c r="D271" i="2"/>
  <c r="J271" i="2"/>
  <c r="K271" i="2"/>
  <c r="D2022" i="1"/>
  <c r="N2334" i="1"/>
  <c r="N2336" i="1"/>
  <c r="Q32" i="2"/>
  <c r="I92" i="2"/>
  <c r="D32" i="2"/>
  <c r="D152" i="2"/>
  <c r="I392" i="2"/>
  <c r="G32" i="2"/>
  <c r="F92" i="2"/>
  <c r="F392" i="2"/>
  <c r="D92" i="2"/>
  <c r="I272" i="2"/>
  <c r="H332" i="2"/>
  <c r="E272" i="2"/>
  <c r="D392" i="2"/>
  <c r="D332" i="2"/>
  <c r="H272" i="2"/>
  <c r="E332" i="2"/>
  <c r="H152" i="2"/>
  <c r="E32" i="2"/>
  <c r="F152" i="2"/>
  <c r="F272" i="2"/>
  <c r="H92" i="2"/>
  <c r="F32" i="2"/>
  <c r="K392" i="2"/>
  <c r="I332" i="2"/>
  <c r="G92" i="2"/>
  <c r="H392" i="2"/>
  <c r="E92" i="2"/>
  <c r="G272" i="2"/>
  <c r="E152" i="2"/>
  <c r="J392" i="2"/>
  <c r="F512" i="2"/>
  <c r="H32" i="2"/>
  <c r="G392" i="2"/>
  <c r="E392" i="2"/>
  <c r="G332" i="2"/>
  <c r="F332" i="2"/>
  <c r="G152" i="2"/>
  <c r="I32" i="2"/>
  <c r="F1988" i="1"/>
  <c r="E512" i="2"/>
  <c r="J332" i="2"/>
  <c r="K332" i="2"/>
  <c r="G512" i="2"/>
  <c r="H512" i="2"/>
  <c r="L392" i="2"/>
  <c r="M392" i="2"/>
  <c r="F2019" i="1"/>
  <c r="D272" i="2"/>
  <c r="J272" i="2"/>
  <c r="K272" i="2"/>
  <c r="J92" i="2"/>
  <c r="K92" i="2"/>
  <c r="I152" i="2"/>
  <c r="J152" i="2"/>
  <c r="F1975" i="1"/>
  <c r="F2020" i="1"/>
  <c r="J32" i="2"/>
  <c r="K32" i="2"/>
  <c r="F2022" i="1"/>
  <c r="O2334" i="1"/>
  <c r="O2336" i="1"/>
  <c r="Q33" i="2"/>
  <c r="F153" i="2"/>
  <c r="I93" i="2"/>
  <c r="H153" i="2"/>
  <c r="E93" i="2"/>
  <c r="F513" i="2"/>
  <c r="D333" i="2"/>
  <c r="F333" i="2"/>
  <c r="D153" i="2"/>
  <c r="F33" i="2"/>
  <c r="E273" i="2"/>
  <c r="H1988" i="1"/>
  <c r="J393" i="2"/>
  <c r="H333" i="2"/>
  <c r="H393" i="2"/>
  <c r="F273" i="2"/>
  <c r="G333" i="2"/>
  <c r="D93" i="2"/>
  <c r="K393" i="2"/>
  <c r="E513" i="2"/>
  <c r="H273" i="2"/>
  <c r="E333" i="2"/>
  <c r="I393" i="2"/>
  <c r="G273" i="2"/>
  <c r="H93" i="2"/>
  <c r="E393" i="2"/>
  <c r="G33" i="2"/>
  <c r="D33" i="2"/>
  <c r="H33" i="2"/>
  <c r="E153" i="2"/>
  <c r="I33" i="2"/>
  <c r="G393" i="2"/>
  <c r="G93" i="2"/>
  <c r="G153" i="2"/>
  <c r="I333" i="2"/>
  <c r="D393" i="2"/>
  <c r="E33" i="2"/>
  <c r="F93" i="2"/>
  <c r="F393" i="2"/>
  <c r="I273" i="2"/>
  <c r="I153" i="2"/>
  <c r="J153" i="2"/>
  <c r="L393" i="2"/>
  <c r="M393" i="2"/>
  <c r="G513" i="2"/>
  <c r="H513" i="2"/>
  <c r="J93" i="2"/>
  <c r="K93" i="2"/>
  <c r="J333" i="2"/>
  <c r="K333" i="2"/>
  <c r="J33" i="2"/>
  <c r="K33" i="2"/>
  <c r="H1975" i="1"/>
  <c r="H2020" i="1"/>
  <c r="H2019" i="1"/>
  <c r="D273" i="2"/>
  <c r="J273" i="2"/>
  <c r="K273" i="2"/>
  <c r="H2022" i="1"/>
  <c r="D2394" i="1"/>
  <c r="D2396" i="1"/>
  <c r="Q34" i="2"/>
  <c r="I394" i="2"/>
  <c r="E34" i="2"/>
  <c r="H154" i="2"/>
  <c r="J394" i="2"/>
  <c r="F394" i="2"/>
  <c r="G34" i="2"/>
  <c r="F514" i="2"/>
  <c r="E94" i="2"/>
  <c r="H394" i="2"/>
  <c r="E154" i="2"/>
  <c r="D34" i="2"/>
  <c r="F94" i="2"/>
  <c r="D154" i="2"/>
  <c r="F334" i="2"/>
  <c r="I274" i="2"/>
  <c r="H274" i="2"/>
  <c r="K394" i="2"/>
  <c r="F154" i="2"/>
  <c r="G154" i="2"/>
  <c r="E514" i="2"/>
  <c r="D394" i="2"/>
  <c r="I94" i="2"/>
  <c r="G394" i="2"/>
  <c r="E394" i="2"/>
  <c r="G94" i="2"/>
  <c r="D334" i="2"/>
  <c r="H334" i="2"/>
  <c r="H34" i="2"/>
  <c r="D94" i="2"/>
  <c r="J1988" i="1"/>
  <c r="F274" i="2"/>
  <c r="F34" i="2"/>
  <c r="G334" i="2"/>
  <c r="I34" i="2"/>
  <c r="E274" i="2"/>
  <c r="G274" i="2"/>
  <c r="H94" i="2"/>
  <c r="I334" i="2"/>
  <c r="E334" i="2"/>
  <c r="G514" i="2"/>
  <c r="H514" i="2"/>
  <c r="J94" i="2"/>
  <c r="K94" i="2"/>
  <c r="J334" i="2"/>
  <c r="K334" i="2"/>
  <c r="L394" i="2"/>
  <c r="M394" i="2"/>
  <c r="I154" i="2"/>
  <c r="J154" i="2"/>
  <c r="J1975" i="1"/>
  <c r="J2020" i="1"/>
  <c r="J34" i="2"/>
  <c r="K34" i="2"/>
  <c r="J2019" i="1"/>
  <c r="D274" i="2"/>
  <c r="J274" i="2"/>
  <c r="K274" i="2"/>
  <c r="J2022" i="1"/>
  <c r="E2394" i="1"/>
  <c r="E2396" i="1"/>
  <c r="Q35" i="2"/>
  <c r="E275" i="2"/>
  <c r="F155" i="2"/>
  <c r="H35" i="2"/>
  <c r="G335" i="2"/>
  <c r="F95" i="2"/>
  <c r="L1988" i="1"/>
  <c r="J395" i="2"/>
  <c r="G395" i="2"/>
  <c r="D35" i="2"/>
  <c r="G275" i="2"/>
  <c r="F515" i="2"/>
  <c r="D395" i="2"/>
  <c r="K395" i="2"/>
  <c r="I275" i="2"/>
  <c r="I95" i="2"/>
  <c r="E395" i="2"/>
  <c r="D95" i="2"/>
  <c r="I395" i="2"/>
  <c r="F395" i="2"/>
  <c r="E35" i="2"/>
  <c r="G95" i="2"/>
  <c r="E155" i="2"/>
  <c r="E515" i="2"/>
  <c r="H95" i="2"/>
  <c r="D335" i="2"/>
  <c r="G155" i="2"/>
  <c r="E335" i="2"/>
  <c r="E95" i="2"/>
  <c r="F275" i="2"/>
  <c r="G35" i="2"/>
  <c r="H335" i="2"/>
  <c r="I335" i="2"/>
  <c r="F335" i="2"/>
  <c r="H275" i="2"/>
  <c r="F35" i="2"/>
  <c r="H395" i="2"/>
  <c r="D155" i="2"/>
  <c r="H155" i="2"/>
  <c r="I35" i="2"/>
  <c r="J335" i="2"/>
  <c r="K335" i="2"/>
  <c r="I155" i="2"/>
  <c r="J155" i="2"/>
  <c r="D275" i="2"/>
  <c r="J275" i="2"/>
  <c r="K275" i="2"/>
  <c r="L2019" i="1"/>
  <c r="J35" i="2"/>
  <c r="K35" i="2"/>
  <c r="J95" i="2"/>
  <c r="K95" i="2"/>
  <c r="G515" i="2"/>
  <c r="H515" i="2"/>
  <c r="L1975" i="1"/>
  <c r="L2020" i="1"/>
  <c r="L395" i="2"/>
  <c r="M395" i="2"/>
  <c r="L2022" i="1"/>
  <c r="F2394" i="1"/>
  <c r="F2396" i="1"/>
  <c r="Q36" i="2"/>
  <c r="I96" i="2"/>
  <c r="H336" i="2"/>
  <c r="H396" i="2"/>
  <c r="I276" i="2"/>
  <c r="D96" i="2"/>
  <c r="E336" i="2"/>
  <c r="H36" i="2"/>
  <c r="E276" i="2"/>
  <c r="D156" i="2"/>
  <c r="F36" i="2"/>
  <c r="F516" i="2"/>
  <c r="E36" i="2"/>
  <c r="I336" i="2"/>
  <c r="F156" i="2"/>
  <c r="F396" i="2"/>
  <c r="G396" i="2"/>
  <c r="K396" i="2"/>
  <c r="H156" i="2"/>
  <c r="F96" i="2"/>
  <c r="G336" i="2"/>
  <c r="N1988" i="1"/>
  <c r="G96" i="2"/>
  <c r="F276" i="2"/>
  <c r="E396" i="2"/>
  <c r="D396" i="2"/>
  <c r="E516" i="2"/>
  <c r="G36" i="2"/>
  <c r="H96" i="2"/>
  <c r="D36" i="2"/>
  <c r="D336" i="2"/>
  <c r="I396" i="2"/>
  <c r="G156" i="2"/>
  <c r="G276" i="2"/>
  <c r="F336" i="2"/>
  <c r="H276" i="2"/>
  <c r="E156" i="2"/>
  <c r="E96" i="2"/>
  <c r="I36" i="2"/>
  <c r="J396" i="2"/>
  <c r="J96" i="2"/>
  <c r="K96" i="2"/>
  <c r="G516" i="2"/>
  <c r="H516" i="2"/>
  <c r="J36" i="2"/>
  <c r="K36" i="2"/>
  <c r="N1975" i="1"/>
  <c r="N2020" i="1"/>
  <c r="L396" i="2"/>
  <c r="M396" i="2"/>
  <c r="I156" i="2"/>
  <c r="J156" i="2"/>
  <c r="N2019" i="1"/>
  <c r="D276" i="2"/>
  <c r="J276" i="2"/>
  <c r="K276" i="2"/>
  <c r="J336" i="2"/>
  <c r="K336" i="2"/>
  <c r="N2022" i="1"/>
  <c r="G2394" i="1"/>
  <c r="G2396" i="1"/>
  <c r="Q37" i="2"/>
  <c r="G397" i="2"/>
  <c r="H277" i="2"/>
  <c r="I97" i="2"/>
  <c r="F97" i="2"/>
  <c r="G337" i="2"/>
  <c r="G97" i="2"/>
  <c r="E277" i="2"/>
  <c r="D37" i="2"/>
  <c r="F337" i="2"/>
  <c r="E97" i="2"/>
  <c r="I337" i="2"/>
  <c r="G157" i="2"/>
  <c r="F157" i="2"/>
  <c r="H37" i="2"/>
  <c r="I397" i="2"/>
  <c r="I277" i="2"/>
  <c r="E397" i="2"/>
  <c r="G277" i="2"/>
  <c r="D157" i="2"/>
  <c r="D397" i="2"/>
  <c r="J397" i="2"/>
  <c r="F517" i="2"/>
  <c r="F37" i="2"/>
  <c r="E37" i="2"/>
  <c r="D2108" i="1"/>
  <c r="K397" i="2"/>
  <c r="D97" i="2"/>
  <c r="H337" i="2"/>
  <c r="G37" i="2"/>
  <c r="H397" i="2"/>
  <c r="H157" i="2"/>
  <c r="F397" i="2"/>
  <c r="I37" i="2"/>
  <c r="E337" i="2"/>
  <c r="E517" i="2"/>
  <c r="E157" i="2"/>
  <c r="D337" i="2"/>
  <c r="H97" i="2"/>
  <c r="F277" i="2"/>
  <c r="G517" i="2"/>
  <c r="H517" i="2"/>
  <c r="I157" i="2"/>
  <c r="J157" i="2"/>
  <c r="J37" i="2"/>
  <c r="K37" i="2"/>
  <c r="D2095" i="1"/>
  <c r="D2140" i="1"/>
  <c r="J337" i="2"/>
  <c r="K337" i="2"/>
  <c r="J97" i="2"/>
  <c r="K97" i="2"/>
  <c r="D2139" i="1"/>
  <c r="D277" i="2"/>
  <c r="J277" i="2"/>
  <c r="K277" i="2"/>
  <c r="L397" i="2"/>
  <c r="M397" i="2"/>
  <c r="D2142" i="1"/>
  <c r="H2394" i="1"/>
  <c r="H2396" i="1"/>
  <c r="Q38" i="2"/>
  <c r="F338" i="2"/>
  <c r="F2108" i="1"/>
  <c r="H278" i="2"/>
  <c r="I278" i="2"/>
  <c r="G98" i="2"/>
  <c r="F518" i="2"/>
  <c r="F398" i="2"/>
  <c r="H398" i="2"/>
  <c r="J398" i="2"/>
  <c r="D98" i="2"/>
  <c r="K398" i="2"/>
  <c r="F278" i="2"/>
  <c r="E518" i="2"/>
  <c r="H158" i="2"/>
  <c r="E338" i="2"/>
  <c r="G278" i="2"/>
  <c r="G338" i="2"/>
  <c r="D398" i="2"/>
  <c r="H98" i="2"/>
  <c r="G158" i="2"/>
  <c r="E158" i="2"/>
  <c r="F38" i="2"/>
  <c r="F98" i="2"/>
  <c r="D38" i="2"/>
  <c r="I98" i="2"/>
  <c r="E398" i="2"/>
  <c r="I38" i="2"/>
  <c r="H338" i="2"/>
  <c r="H38" i="2"/>
  <c r="E278" i="2"/>
  <c r="E98" i="2"/>
  <c r="D158" i="2"/>
  <c r="I338" i="2"/>
  <c r="G38" i="2"/>
  <c r="I398" i="2"/>
  <c r="G398" i="2"/>
  <c r="D338" i="2"/>
  <c r="E38" i="2"/>
  <c r="F158" i="2"/>
  <c r="G518" i="2"/>
  <c r="H518" i="2"/>
  <c r="F2095" i="1"/>
  <c r="F2140" i="1"/>
  <c r="J98" i="2"/>
  <c r="K98" i="2"/>
  <c r="I158" i="2"/>
  <c r="J158" i="2"/>
  <c r="J338" i="2"/>
  <c r="K338" i="2"/>
  <c r="J38" i="2"/>
  <c r="K38" i="2"/>
  <c r="L398" i="2"/>
  <c r="M398" i="2"/>
  <c r="F2139" i="1"/>
  <c r="D278" i="2"/>
  <c r="J278" i="2"/>
  <c r="K278" i="2"/>
  <c r="F2142" i="1"/>
  <c r="Q39" i="2"/>
  <c r="I2394" i="1"/>
  <c r="I2396" i="1"/>
  <c r="D339" i="2"/>
  <c r="E399" i="2"/>
  <c r="I279" i="2"/>
  <c r="E339" i="2"/>
  <c r="F339" i="2"/>
  <c r="G399" i="2"/>
  <c r="I339" i="2"/>
  <c r="F39" i="2"/>
  <c r="G39" i="2"/>
  <c r="E279" i="2"/>
  <c r="H159" i="2"/>
  <c r="F519" i="2"/>
  <c r="I99" i="2"/>
  <c r="D39" i="2"/>
  <c r="F399" i="2"/>
  <c r="E39" i="2"/>
  <c r="K399" i="2"/>
  <c r="H339" i="2"/>
  <c r="D159" i="2"/>
  <c r="D399" i="2"/>
  <c r="F159" i="2"/>
  <c r="F99" i="2"/>
  <c r="D99" i="2"/>
  <c r="H2108" i="1"/>
  <c r="G279" i="2"/>
  <c r="I399" i="2"/>
  <c r="G339" i="2"/>
  <c r="I39" i="2"/>
  <c r="E159" i="2"/>
  <c r="H279" i="2"/>
  <c r="E99" i="2"/>
  <c r="G99" i="2"/>
  <c r="J399" i="2"/>
  <c r="E519" i="2"/>
  <c r="H39" i="2"/>
  <c r="G159" i="2"/>
  <c r="H399" i="2"/>
  <c r="F279" i="2"/>
  <c r="H99" i="2"/>
  <c r="J39" i="2"/>
  <c r="K39" i="2"/>
  <c r="D279" i="2"/>
  <c r="J279" i="2"/>
  <c r="K279" i="2"/>
  <c r="H2139" i="1"/>
  <c r="L399" i="2"/>
  <c r="M399" i="2"/>
  <c r="H2095" i="1"/>
  <c r="H2140" i="1"/>
  <c r="G519" i="2"/>
  <c r="H519" i="2"/>
  <c r="J99" i="2"/>
  <c r="K99" i="2"/>
  <c r="I159" i="2"/>
  <c r="J159" i="2"/>
  <c r="J339" i="2"/>
  <c r="K339" i="2"/>
  <c r="H2142" i="1"/>
  <c r="J2394" i="1"/>
  <c r="J2396" i="1"/>
  <c r="Q40" i="2"/>
  <c r="G280" i="2"/>
  <c r="F160" i="2"/>
  <c r="I280" i="2"/>
  <c r="H280" i="2"/>
  <c r="H160" i="2"/>
  <c r="E280" i="2"/>
  <c r="J2108" i="1"/>
  <c r="D160" i="2"/>
  <c r="G160" i="2"/>
  <c r="F280" i="2"/>
  <c r="E160" i="2"/>
  <c r="J400" i="2"/>
  <c r="F520" i="2"/>
  <c r="H340" i="2"/>
  <c r="E520" i="2"/>
  <c r="I160" i="2"/>
  <c r="J160" i="2"/>
  <c r="I340" i="2"/>
  <c r="D100" i="2"/>
  <c r="E340" i="2"/>
  <c r="K400" i="2"/>
  <c r="I40" i="2"/>
  <c r="H100" i="2"/>
  <c r="F100" i="2"/>
  <c r="I400" i="2"/>
  <c r="F40" i="2"/>
  <c r="E100" i="2"/>
  <c r="G400" i="2"/>
  <c r="H400" i="2"/>
  <c r="J2139" i="1"/>
  <c r="D280" i="2"/>
  <c r="J280" i="2"/>
  <c r="K280" i="2"/>
  <c r="J2095" i="1"/>
  <c r="J2140" i="1"/>
  <c r="G340" i="2"/>
  <c r="G40" i="2"/>
  <c r="G100" i="2"/>
  <c r="F400" i="2"/>
  <c r="H40" i="2"/>
  <c r="E40" i="2"/>
  <c r="D40" i="2"/>
  <c r="F340" i="2"/>
  <c r="D400" i="2"/>
  <c r="I100" i="2"/>
  <c r="E400" i="2"/>
  <c r="D340" i="2"/>
  <c r="J340" i="2"/>
  <c r="L400" i="2"/>
  <c r="J2142" i="1"/>
  <c r="H220" i="2"/>
  <c r="J100" i="2"/>
  <c r="G520" i="2"/>
  <c r="J40" i="2"/>
  <c r="K2394" i="1"/>
  <c r="K2396" i="1"/>
  <c r="Q41" i="2"/>
  <c r="K40" i="2"/>
  <c r="I460" i="2"/>
  <c r="H520" i="2"/>
  <c r="M400" i="2"/>
  <c r="K100" i="2"/>
  <c r="K340" i="2"/>
  <c r="L2108" i="1"/>
  <c r="I401" i="2"/>
  <c r="D161" i="2"/>
  <c r="F101" i="2"/>
  <c r="H401" i="2"/>
  <c r="I41" i="2"/>
  <c r="F281" i="2"/>
  <c r="D101" i="2"/>
  <c r="G281" i="2"/>
  <c r="G401" i="2"/>
  <c r="F41" i="2"/>
  <c r="E161" i="2"/>
  <c r="L2139" i="1"/>
  <c r="G341" i="2"/>
  <c r="D401" i="2"/>
  <c r="E101" i="2"/>
  <c r="F341" i="2"/>
  <c r="J401" i="2"/>
  <c r="E401" i="2"/>
  <c r="E281" i="2"/>
  <c r="F401" i="2"/>
  <c r="H161" i="2"/>
  <c r="E521" i="2"/>
  <c r="E41" i="2"/>
  <c r="E341" i="2"/>
  <c r="G101" i="2"/>
  <c r="H101" i="2"/>
  <c r="D341" i="2"/>
  <c r="H41" i="2"/>
  <c r="I341" i="2"/>
  <c r="F161" i="2"/>
  <c r="I281" i="2"/>
  <c r="G41" i="2"/>
  <c r="H341" i="2"/>
  <c r="G161" i="2"/>
  <c r="K401" i="2"/>
  <c r="I101" i="2"/>
  <c r="F521" i="2"/>
  <c r="H281" i="2"/>
  <c r="L2095" i="1"/>
  <c r="L2140" i="1"/>
  <c r="D41" i="2"/>
  <c r="D281" i="2"/>
  <c r="L401" i="2"/>
  <c r="J101" i="2"/>
  <c r="J41" i="2"/>
  <c r="H221" i="2"/>
  <c r="I161" i="2"/>
  <c r="J161" i="2"/>
  <c r="J341" i="2"/>
  <c r="G521" i="2"/>
  <c r="L2142" i="1"/>
  <c r="M401" i="2"/>
  <c r="I461" i="2"/>
  <c r="L2394" i="1"/>
  <c r="L2396" i="1"/>
  <c r="Q42" i="2"/>
  <c r="K341" i="2"/>
  <c r="H521" i="2"/>
  <c r="K101" i="2"/>
  <c r="K41" i="2"/>
  <c r="J281" i="2"/>
  <c r="K281" i="2"/>
  <c r="N2108" i="1"/>
  <c r="F42" i="2"/>
  <c r="F162" i="2"/>
  <c r="H102" i="2"/>
  <c r="H42" i="2"/>
  <c r="E162" i="2"/>
  <c r="E402" i="2"/>
  <c r="E522" i="2"/>
  <c r="I42" i="2"/>
  <c r="H282" i="2"/>
  <c r="E342" i="2"/>
  <c r="H402" i="2"/>
  <c r="N2139" i="1"/>
  <c r="F282" i="2"/>
  <c r="N2095" i="1"/>
  <c r="N2140" i="1"/>
  <c r="F402" i="2"/>
  <c r="K402" i="2"/>
  <c r="I282" i="2"/>
  <c r="J402" i="2"/>
  <c r="H162" i="2"/>
  <c r="F342" i="2"/>
  <c r="G282" i="2"/>
  <c r="D342" i="2"/>
  <c r="D102" i="2"/>
  <c r="D402" i="2"/>
  <c r="E282" i="2"/>
  <c r="F522" i="2"/>
  <c r="G162" i="2"/>
  <c r="G102" i="2"/>
  <c r="H342" i="2"/>
  <c r="G42" i="2"/>
  <c r="D42" i="2"/>
  <c r="E42" i="2"/>
  <c r="F102" i="2"/>
  <c r="E102" i="2"/>
  <c r="I342" i="2"/>
  <c r="I102" i="2"/>
  <c r="G342" i="2"/>
  <c r="G402" i="2"/>
  <c r="I402" i="2"/>
  <c r="D162" i="2"/>
  <c r="N2142" i="1"/>
  <c r="J102" i="2"/>
  <c r="D282" i="2"/>
  <c r="I162" i="2"/>
  <c r="J162" i="2"/>
  <c r="H222" i="2"/>
  <c r="J42" i="2"/>
  <c r="J342" i="2"/>
  <c r="G522" i="2"/>
  <c r="L402" i="2"/>
  <c r="M402" i="2"/>
  <c r="I462" i="2"/>
  <c r="J282" i="2"/>
  <c r="K42" i="2"/>
  <c r="M2394" i="1"/>
  <c r="M2396" i="1"/>
  <c r="Q43" i="2"/>
  <c r="H522" i="2"/>
  <c r="K342" i="2"/>
  <c r="K102" i="2"/>
  <c r="D2228" i="1"/>
  <c r="K282" i="2"/>
  <c r="J403" i="2"/>
  <c r="J408" i="2"/>
  <c r="H2869" i="1"/>
  <c r="F403" i="2"/>
  <c r="F408" i="2"/>
  <c r="G283" i="2"/>
  <c r="F283" i="2"/>
  <c r="H283" i="2"/>
  <c r="D163" i="2"/>
  <c r="G43" i="2"/>
  <c r="G48" i="2"/>
  <c r="G52" i="2"/>
  <c r="I103" i="2"/>
  <c r="I108" i="2"/>
  <c r="I112" i="2"/>
  <c r="H343" i="2"/>
  <c r="H348" i="2"/>
  <c r="H352" i="2"/>
  <c r="D43" i="2"/>
  <c r="E468" i="2"/>
  <c r="H103" i="2"/>
  <c r="H108" i="2"/>
  <c r="H112" i="2"/>
  <c r="F468" i="2"/>
  <c r="D2215" i="1"/>
  <c r="D2260" i="1"/>
  <c r="I43" i="2"/>
  <c r="I48" i="2"/>
  <c r="I52" i="2"/>
  <c r="F43" i="2"/>
  <c r="F48" i="2"/>
  <c r="F52" i="2"/>
  <c r="G468" i="2"/>
  <c r="G343" i="2"/>
  <c r="G348" i="2"/>
  <c r="G352" i="2"/>
  <c r="G163" i="2"/>
  <c r="F103" i="2"/>
  <c r="F108" i="2"/>
  <c r="F112" i="2"/>
  <c r="D103" i="2"/>
  <c r="I403" i="2"/>
  <c r="I408" i="2"/>
  <c r="H43" i="2"/>
  <c r="H48" i="2"/>
  <c r="H52" i="2"/>
  <c r="G103" i="2"/>
  <c r="G108" i="2"/>
  <c r="G112" i="2"/>
  <c r="F523" i="2"/>
  <c r="F528" i="2"/>
  <c r="F343" i="2"/>
  <c r="F348" i="2"/>
  <c r="F352" i="2"/>
  <c r="E43" i="2"/>
  <c r="E48" i="2"/>
  <c r="E52" i="2"/>
  <c r="E103" i="2"/>
  <c r="E108" i="2"/>
  <c r="E112" i="2"/>
  <c r="H163" i="2"/>
  <c r="E343" i="2"/>
  <c r="E348" i="2"/>
  <c r="E352" i="2"/>
  <c r="E523" i="2"/>
  <c r="E403" i="2"/>
  <c r="E408" i="2"/>
  <c r="D2259" i="1"/>
  <c r="K403" i="2"/>
  <c r="K408" i="2"/>
  <c r="H2875" i="1"/>
  <c r="E283" i="2"/>
  <c r="H403" i="2"/>
  <c r="H408" i="2"/>
  <c r="F163" i="2"/>
  <c r="E163" i="2"/>
  <c r="D343" i="2"/>
  <c r="D403" i="2"/>
  <c r="I283" i="2"/>
  <c r="I343" i="2"/>
  <c r="I348" i="2"/>
  <c r="I352" i="2"/>
  <c r="G403" i="2"/>
  <c r="G408" i="2"/>
  <c r="D2262" i="1"/>
  <c r="H2831" i="1"/>
  <c r="H2832" i="1"/>
  <c r="D283" i="2"/>
  <c r="H2862" i="1"/>
  <c r="H2861" i="1"/>
  <c r="Q45" i="2"/>
  <c r="O2394" i="1"/>
  <c r="O2396" i="1"/>
  <c r="J343" i="2"/>
  <c r="D348" i="2"/>
  <c r="D352" i="2"/>
  <c r="J103" i="2"/>
  <c r="D108" i="2"/>
  <c r="D112" i="2"/>
  <c r="I163" i="2"/>
  <c r="J163" i="2"/>
  <c r="L403" i="2"/>
  <c r="D408" i="2"/>
  <c r="H2873" i="1"/>
  <c r="H2874" i="1"/>
  <c r="H2872" i="1"/>
  <c r="H2866" i="1"/>
  <c r="H2868" i="1"/>
  <c r="H2867" i="1"/>
  <c r="G523" i="2"/>
  <c r="E528" i="2"/>
  <c r="H223" i="2"/>
  <c r="J43" i="2"/>
  <c r="D48" i="2"/>
  <c r="D52" i="2"/>
  <c r="D468" i="2"/>
  <c r="J108" i="2"/>
  <c r="K103" i="2"/>
  <c r="L408" i="2"/>
  <c r="M403" i="2"/>
  <c r="J348" i="2"/>
  <c r="K343" i="2"/>
  <c r="H525" i="2"/>
  <c r="H225" i="2"/>
  <c r="K105" i="2"/>
  <c r="K345" i="2"/>
  <c r="I465" i="2"/>
  <c r="M405" i="2"/>
  <c r="K45" i="2"/>
  <c r="K285" i="2"/>
  <c r="J283" i="2"/>
  <c r="H2228" i="1"/>
  <c r="I463" i="2"/>
  <c r="Q44" i="2"/>
  <c r="G528" i="2"/>
  <c r="H523" i="2"/>
  <c r="J48" i="2"/>
  <c r="K43" i="2"/>
  <c r="N2394" i="1"/>
  <c r="N2396" i="1"/>
  <c r="G165" i="2"/>
  <c r="F2228" i="1"/>
  <c r="E165" i="2"/>
  <c r="K283" i="2"/>
  <c r="K44" i="2"/>
  <c r="K344" i="2"/>
  <c r="K104" i="2"/>
  <c r="H524" i="2"/>
  <c r="M404" i="2"/>
  <c r="J164" i="2"/>
  <c r="Q48" i="2"/>
  <c r="H165" i="2"/>
  <c r="F165" i="2"/>
  <c r="H2215" i="1"/>
  <c r="H2260" i="1"/>
  <c r="H2262" i="1"/>
  <c r="D165" i="2"/>
  <c r="G284" i="2"/>
  <c r="G288" i="2"/>
  <c r="G292" i="2"/>
  <c r="E284" i="2"/>
  <c r="E288" i="2"/>
  <c r="E292" i="2"/>
  <c r="I284" i="2"/>
  <c r="I288" i="2"/>
  <c r="I292" i="2"/>
  <c r="H284" i="2"/>
  <c r="H288" i="2"/>
  <c r="H292" i="2"/>
  <c r="F284" i="2"/>
  <c r="F288" i="2"/>
  <c r="F292" i="2"/>
  <c r="I165" i="2"/>
  <c r="J165" i="2"/>
  <c r="E166" i="2"/>
  <c r="E168" i="2"/>
  <c r="E172" i="2"/>
  <c r="G166" i="2"/>
  <c r="G168" i="2"/>
  <c r="G172" i="2"/>
  <c r="H166" i="2"/>
  <c r="H168" i="2"/>
  <c r="H172" i="2"/>
  <c r="F166" i="2"/>
  <c r="F168" i="2"/>
  <c r="F172" i="2"/>
  <c r="D284" i="2"/>
  <c r="D288" i="2"/>
  <c r="D292" i="2"/>
  <c r="J284" i="2"/>
  <c r="J288" i="2"/>
  <c r="F228" i="2"/>
  <c r="H2785" i="1"/>
  <c r="E228" i="2"/>
  <c r="H2779" i="1"/>
  <c r="D228" i="2"/>
  <c r="H2782" i="1"/>
  <c r="H2783" i="1"/>
  <c r="H2784" i="1"/>
  <c r="H2777" i="1"/>
  <c r="H2778" i="1"/>
  <c r="H2776" i="1"/>
  <c r="H2772" i="1"/>
  <c r="D166" i="2"/>
  <c r="F2726" i="1"/>
  <c r="I166" i="2"/>
  <c r="I168" i="2"/>
  <c r="D168" i="2"/>
  <c r="D172" i="2"/>
  <c r="E1273" i="1"/>
  <c r="E1305" i="1"/>
  <c r="E1310" i="1"/>
  <c r="G1273" i="1"/>
  <c r="G1305" i="1"/>
  <c r="G1310" i="1"/>
  <c r="G3022" i="1"/>
  <c r="I2692" i="1"/>
  <c r="I2694" i="1"/>
  <c r="I2696" i="1"/>
  <c r="G3024" i="1"/>
  <c r="G3026" i="1"/>
  <c r="I3022" i="1"/>
  <c r="I3024" i="1"/>
  <c r="I3026" i="1"/>
  <c r="F530" i="2"/>
  <c r="F532" i="2"/>
  <c r="J2731" i="1"/>
  <c r="J2733" i="1"/>
  <c r="J2735" i="1"/>
  <c r="E470" i="2"/>
  <c r="E472" i="2"/>
  <c r="F470" i="2"/>
  <c r="F472" i="2"/>
  <c r="E530" i="2"/>
  <c r="E532" i="2"/>
  <c r="G470" i="2"/>
  <c r="G472" i="2"/>
  <c r="D470" i="2"/>
  <c r="D472" i="2"/>
  <c r="K284" i="2"/>
  <c r="F2259" i="1"/>
  <c r="F2262" i="1"/>
  <c r="E2259" i="1"/>
  <c r="E2262" i="1"/>
  <c r="H191" i="2"/>
  <c r="G228" i="2"/>
  <c r="H224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196" i="2"/>
  <c r="H194" i="2"/>
  <c r="H203" i="2"/>
  <c r="H192" i="2"/>
  <c r="H201" i="2"/>
  <c r="H193" i="2"/>
  <c r="H200" i="2"/>
  <c r="H195" i="2"/>
  <c r="H202" i="2"/>
  <c r="H197" i="2"/>
  <c r="H199" i="2"/>
  <c r="I431" i="2"/>
  <c r="I439" i="2"/>
  <c r="I437" i="2"/>
  <c r="I442" i="2"/>
  <c r="I435" i="2"/>
  <c r="I440" i="2"/>
  <c r="I433" i="2"/>
  <c r="I441" i="2"/>
  <c r="I432" i="2"/>
  <c r="I443" i="2"/>
  <c r="I434" i="2"/>
  <c r="I436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H468" i="2"/>
  <c r="I464" i="2"/>
</calcChain>
</file>

<file path=xl/sharedStrings.xml><?xml version="1.0" encoding="utf-8"?>
<sst xmlns="http://schemas.openxmlformats.org/spreadsheetml/2006/main" count="2823" uniqueCount="694">
  <si>
    <t>COST ACCUMULATION AND DISTRIBUTION MODEL</t>
  </si>
  <si>
    <t>Activity Center Name</t>
  </si>
  <si>
    <t>Abbreviation</t>
  </si>
  <si>
    <t>Distribution</t>
  </si>
  <si>
    <t>Basis</t>
  </si>
  <si>
    <t>SERVICE AND SUPPORT ACTIVITY CENTER DESCRIPTIONS</t>
  </si>
  <si>
    <t>Headcount</t>
  </si>
  <si>
    <t>Analysis</t>
  </si>
  <si>
    <t>Square Feet</t>
  </si>
  <si>
    <t>Purpose</t>
  </si>
  <si>
    <t>Assignment</t>
  </si>
  <si>
    <t>% of Dollars</t>
  </si>
  <si>
    <t>$ Labor Hour</t>
  </si>
  <si>
    <t>% Internal $</t>
  </si>
  <si>
    <t>Growth Costs</t>
  </si>
  <si>
    <t>General and Administration</t>
  </si>
  <si>
    <t>Gen &amp; Admin</t>
  </si>
  <si>
    <t>A61</t>
  </si>
  <si>
    <t>A121</t>
  </si>
  <si>
    <t>A181</t>
  </si>
  <si>
    <t>A301</t>
  </si>
  <si>
    <t>A481</t>
  </si>
  <si>
    <t>RESOURCE INFORMATION</t>
  </si>
  <si>
    <t>Driver</t>
  </si>
  <si>
    <t>Purchase $</t>
  </si>
  <si>
    <t>Labor Hours</t>
  </si>
  <si>
    <t>Internal Costs</t>
  </si>
  <si>
    <t>Units</t>
  </si>
  <si>
    <t>EquipHrSupt</t>
  </si>
  <si>
    <t>LaborHrSupt</t>
  </si>
  <si>
    <t>$ Prod Lab Hr</t>
  </si>
  <si>
    <t>$ Equip Hour</t>
  </si>
  <si>
    <t>Product Production</t>
  </si>
  <si>
    <t>Events and Transactions</t>
  </si>
  <si>
    <t>% of Volume</t>
  </si>
  <si>
    <t>GrowthCosts</t>
  </si>
  <si>
    <t>Activity</t>
  </si>
  <si>
    <t>Center</t>
  </si>
  <si>
    <t>Measure</t>
  </si>
  <si>
    <t>Activity Center</t>
  </si>
  <si>
    <t>Square</t>
  </si>
  <si>
    <t>Footage</t>
  </si>
  <si>
    <t>% of Total</t>
  </si>
  <si>
    <t>A841</t>
  </si>
  <si>
    <t>OPERATING TIME INFORMATION</t>
  </si>
  <si>
    <t>8-Hour Shifts</t>
  </si>
  <si>
    <t>in Operation</t>
  </si>
  <si>
    <t>Hours</t>
  </si>
  <si>
    <t>Available</t>
  </si>
  <si>
    <t>Week-End</t>
  </si>
  <si>
    <t>Shutdown</t>
  </si>
  <si>
    <t>Maintenance</t>
  </si>
  <si>
    <t>Excess Cap</t>
  </si>
  <si>
    <t>Normal</t>
  </si>
  <si>
    <t>Set-Up</t>
  </si>
  <si>
    <t>Non-Production Percentages</t>
  </si>
  <si>
    <t>Non-Prod</t>
  </si>
  <si>
    <t>Production Hours</t>
  </si>
  <si>
    <t>Required</t>
  </si>
  <si>
    <t>Over (Short)</t>
  </si>
  <si>
    <t>Operating</t>
  </si>
  <si>
    <t>Average</t>
  </si>
  <si>
    <t>Net Prod</t>
  </si>
  <si>
    <t>Indirect</t>
  </si>
  <si>
    <t>Allowance</t>
  </si>
  <si>
    <t>Total Prod</t>
  </si>
  <si>
    <t>Prod Labor</t>
  </si>
  <si>
    <t>Percentages</t>
  </si>
  <si>
    <t>FTEs @</t>
  </si>
  <si>
    <t>Straight-Time Hours / Year =</t>
  </si>
  <si>
    <t>Available Prod</t>
  </si>
  <si>
    <t>Labor w/o</t>
  </si>
  <si>
    <t>Overtime</t>
  </si>
  <si>
    <t>Plus</t>
  </si>
  <si>
    <t>PRODUCTION LABOR DEMAND CALCULATION - PRODUCTION</t>
  </si>
  <si>
    <t>A901</t>
  </si>
  <si>
    <t>A961</t>
  </si>
  <si>
    <t>Grand Total</t>
  </si>
  <si>
    <t>Average Annual Vacation Hours</t>
  </si>
  <si>
    <t>Average Annual Holiday Hours</t>
  </si>
  <si>
    <t>Other Annual Paid Time-Off Hours</t>
  </si>
  <si>
    <t>Paid Breaks</t>
  </si>
  <si>
    <t>minutes per day</t>
  </si>
  <si>
    <t>Benefit</t>
  </si>
  <si>
    <t>%</t>
  </si>
  <si>
    <t>Available Base Hours Paid but Not Worked</t>
  </si>
  <si>
    <t>PAID TIME-OFF BENEFITS:</t>
  </si>
  <si>
    <t>UNPAID TIME-OFF:</t>
  </si>
  <si>
    <t>Absenteesim and Other Unpaid Time Off</t>
  </si>
  <si>
    <t>TOTAL TIME-OFF PER AVERAGE HOURLY EMPLOYEE</t>
  </si>
  <si>
    <t>AVAILABLE BASE HOURS PAID AND WORKED</t>
  </si>
  <si>
    <t>BASE ANNUAL STRAIGHT-TIME HOURS</t>
  </si>
  <si>
    <t>$</t>
  </si>
  <si>
    <t>Exempt</t>
  </si>
  <si>
    <t>Non-Exempt</t>
  </si>
  <si>
    <t>Total</t>
  </si>
  <si>
    <t>Salary Rate per Hour</t>
  </si>
  <si>
    <t>Straight-Time Salaries</t>
  </si>
  <si>
    <t>Totals</t>
  </si>
  <si>
    <t>PERSONNEL &amp; GROSS STRAIGHT-TIME PAYROLL INFORMATION - SALARY</t>
  </si>
  <si>
    <t>PERSONNEL &amp; GROSS STRAIGHT-TIME PAYROLL INFORMATION - HOURLY</t>
  </si>
  <si>
    <t>Straight-Time</t>
  </si>
  <si>
    <t>Gross</t>
  </si>
  <si>
    <t>Percentage</t>
  </si>
  <si>
    <t>Additional</t>
  </si>
  <si>
    <t>Salary Rate</t>
  </si>
  <si>
    <t>per Hour</t>
  </si>
  <si>
    <t>Salaries</t>
  </si>
  <si>
    <t>Premium @</t>
  </si>
  <si>
    <t>HOURLY LABOR OVERTIME</t>
  </si>
  <si>
    <t>Gross Pay</t>
  </si>
  <si>
    <t>Net Straight-Time</t>
  </si>
  <si>
    <t>Pay</t>
  </si>
  <si>
    <t>Percent Overtime @</t>
  </si>
  <si>
    <t>Premium</t>
  </si>
  <si>
    <t>Worked</t>
  </si>
  <si>
    <t>Total Hours</t>
  </si>
  <si>
    <t>Hours per</t>
  </si>
  <si>
    <t>Employee</t>
  </si>
  <si>
    <t>per Employee</t>
  </si>
  <si>
    <t>Employee Shift Distribtution</t>
  </si>
  <si>
    <t>1st</t>
  </si>
  <si>
    <t>2nd</t>
  </si>
  <si>
    <t>3rd</t>
  </si>
  <si>
    <t>Off Shift Hours</t>
  </si>
  <si>
    <t>Straight-Time Dollars</t>
  </si>
  <si>
    <t>2nd Shift</t>
  </si>
  <si>
    <t>3rd Shift</t>
  </si>
  <si>
    <t>Shift</t>
  </si>
  <si>
    <t>Salary</t>
  </si>
  <si>
    <t>Hourly</t>
  </si>
  <si>
    <t>Special Compensation</t>
  </si>
  <si>
    <t>SALARY AND WAGE SUMMARY</t>
  </si>
  <si>
    <t>A1261</t>
  </si>
  <si>
    <t>A1321</t>
  </si>
  <si>
    <t>BASE STRAIGHT-TIME PAYROLL DOLLARS</t>
  </si>
  <si>
    <t>Payroll</t>
  </si>
  <si>
    <t>Indirect &amp;</t>
  </si>
  <si>
    <t>Prod A &amp; B</t>
  </si>
  <si>
    <t>Special</t>
  </si>
  <si>
    <t>Compensation</t>
  </si>
  <si>
    <t>Premiums and Other</t>
  </si>
  <si>
    <t>Difference</t>
  </si>
  <si>
    <t>SPECIAL COMPENSATION &amp; COMBINATIONS</t>
  </si>
  <si>
    <t>Overtime Premiums</t>
  </si>
  <si>
    <t>Group health insurance</t>
  </si>
  <si>
    <t>Employer FICA</t>
  </si>
  <si>
    <t>Employer Medicare</t>
  </si>
  <si>
    <t>Other benefit / employee</t>
  </si>
  <si>
    <t>Other benefit / dollars</t>
  </si>
  <si>
    <t>Cost/Head or</t>
  </si>
  <si>
    <t>% of $</t>
  </si>
  <si>
    <t>Base</t>
  </si>
  <si>
    <t>Cost</t>
  </si>
  <si>
    <t>FICA Excess Wages</t>
  </si>
  <si>
    <t>Production A &amp; B and Indirect</t>
  </si>
  <si>
    <t>Straight-Time Pay</t>
  </si>
  <si>
    <t>PAYROLL TAXES AND PURCHASED BENEFITS</t>
  </si>
  <si>
    <t>Vacation Pay</t>
  </si>
  <si>
    <t>Holiday Pay</t>
  </si>
  <si>
    <t>Other Paid Days</t>
  </si>
  <si>
    <t xml:space="preserve">Total Taxes and Benefits </t>
  </si>
  <si>
    <t xml:space="preserve">Sub-totals </t>
  </si>
  <si>
    <t>Straight-Time Payroll Dollars</t>
  </si>
  <si>
    <t>Fringe Benefit Rate</t>
  </si>
  <si>
    <t>Depreciation</t>
  </si>
  <si>
    <t>Expense</t>
  </si>
  <si>
    <t>Capital</t>
  </si>
  <si>
    <t xml:space="preserve">Totals </t>
  </si>
  <si>
    <t>Activate Cost of Capital = 1</t>
  </si>
  <si>
    <t>Target Return on Assets</t>
  </si>
  <si>
    <t>Cost of Capital</t>
  </si>
  <si>
    <t>LEASES</t>
  </si>
  <si>
    <t>Lease</t>
  </si>
  <si>
    <t>Description</t>
  </si>
  <si>
    <t>Describe</t>
  </si>
  <si>
    <t>Multiplier</t>
  </si>
  <si>
    <t>ID</t>
  </si>
  <si>
    <t>Amount</t>
  </si>
  <si>
    <t>Consumption</t>
  </si>
  <si>
    <t>Fixed</t>
  </si>
  <si>
    <t>Demand %</t>
  </si>
  <si>
    <t>Fixed Amounts to Distribute</t>
  </si>
  <si>
    <t>Variable</t>
  </si>
  <si>
    <t>$ / Unit</t>
  </si>
  <si>
    <t>Electricity</t>
  </si>
  <si>
    <t>Water</t>
  </si>
  <si>
    <t>Sub-Total</t>
  </si>
  <si>
    <t>Utilities</t>
  </si>
  <si>
    <t>Demand</t>
  </si>
  <si>
    <t>Gas</t>
  </si>
  <si>
    <t>Other</t>
  </si>
  <si>
    <t>PURCHASED MAINTENANCE &amp; MANUFACTURING SUPPLIES</t>
  </si>
  <si>
    <t>Budgeted</t>
  </si>
  <si>
    <t>Cost Driver</t>
  </si>
  <si>
    <t>Variable Maintenance</t>
  </si>
  <si>
    <t>Index</t>
  </si>
  <si>
    <t xml:space="preserve">Total </t>
  </si>
  <si>
    <t>OTHER FIXED AND BUDGETED EXPENSES</t>
  </si>
  <si>
    <t xml:space="preserve">Page 2 Totals </t>
  </si>
  <si>
    <t xml:space="preserve">Page 1 Totals </t>
  </si>
  <si>
    <t>SQUARE FOOTAGE INFORMATION - BUILDING &amp; GROUNDS</t>
  </si>
  <si>
    <t>A1021</t>
  </si>
  <si>
    <t xml:space="preserve">Activity Ctr: </t>
  </si>
  <si>
    <t>and Supplies</t>
  </si>
  <si>
    <t>Hour</t>
  </si>
  <si>
    <t>Type</t>
  </si>
  <si>
    <t>Crew Size/</t>
  </si>
  <si>
    <t>Labor Mix</t>
  </si>
  <si>
    <t>PAID &amp; UNPAID TIME OFF ANALYSIS (HOURLY &amp; CONTRACT EMPLOYEES ONLY)</t>
  </si>
  <si>
    <t>Rate</t>
  </si>
  <si>
    <t>Gross ST</t>
  </si>
  <si>
    <t>Wages</t>
  </si>
  <si>
    <t>Net ST @</t>
  </si>
  <si>
    <t>Hourly Employees</t>
  </si>
  <si>
    <t>Production Labor Available</t>
  </si>
  <si>
    <t>Hourly Contract  Employees</t>
  </si>
  <si>
    <t>SALARY NON-EXEMPT PERSONNEL OVERTIME</t>
  </si>
  <si>
    <t>HOURLY EMPLOYEE SHIFT PREMIUM</t>
  </si>
  <si>
    <t>Contract</t>
  </si>
  <si>
    <t>Schedule PR - 07</t>
  </si>
  <si>
    <t>Wages For Benefit Calculation</t>
  </si>
  <si>
    <t>Base straight time wages PR -03</t>
  </si>
  <si>
    <t xml:space="preserve">Base straight time wages PR -02 </t>
  </si>
  <si>
    <t>Net straight time overtime PR-05</t>
  </si>
  <si>
    <t>Overtime premium PR-05</t>
  </si>
  <si>
    <t>Shift premium PR - 09</t>
  </si>
  <si>
    <t>Special compensation PR-10</t>
  </si>
  <si>
    <t>Less Time Off  PR-01</t>
  </si>
  <si>
    <t>Paid time off benefits PR-01</t>
  </si>
  <si>
    <t>Paid time off benefits</t>
  </si>
  <si>
    <t>Shift premium PR-07</t>
  </si>
  <si>
    <t>Employee Headcount</t>
  </si>
  <si>
    <t>Sal &amp; Hrly</t>
  </si>
  <si>
    <t>Schedule CA - 01</t>
  </si>
  <si>
    <t>Fringe Benefits</t>
  </si>
  <si>
    <t>SALARIES AND WAGES</t>
  </si>
  <si>
    <t>Overtime, shift premium &amp; special comp.</t>
  </si>
  <si>
    <t>TOTAL SALARIES &amp; WAGES</t>
  </si>
  <si>
    <t>FRINGE BENEFITS</t>
  </si>
  <si>
    <t>TOTAL SALARIES, WAGES &amp; FRINGES</t>
  </si>
  <si>
    <t>OPERATING EXPENSES</t>
  </si>
  <si>
    <t>Leases and rentals</t>
  </si>
  <si>
    <t>Purch maint. &amp; supplies</t>
  </si>
  <si>
    <t>Administrative supplies</t>
  </si>
  <si>
    <t>Other fixed and budgeted expenses</t>
  </si>
  <si>
    <t>TOTAL OPERATING COSTS</t>
  </si>
  <si>
    <t>TOTAL ACTIVITY COSTS</t>
  </si>
  <si>
    <t>DISTRIBUTIONS</t>
  </si>
  <si>
    <t>TOTAL DISTRIBUTED ACTIVITY COSTS</t>
  </si>
  <si>
    <t>Salary fringes @</t>
  </si>
  <si>
    <t>Hourly fringes @</t>
  </si>
  <si>
    <t>Cost of capital</t>
  </si>
  <si>
    <t>Production Contract Labor</t>
  </si>
  <si>
    <t>PrdContrLab</t>
  </si>
  <si>
    <t>Prod Heads</t>
  </si>
  <si>
    <t>To accumulate the direct and support cost of contract production labor.</t>
  </si>
  <si>
    <t>Service and Support Activities</t>
  </si>
  <si>
    <t>Purchased Benefits and Taxes</t>
  </si>
  <si>
    <t>Service and Operations Support Activities</t>
  </si>
  <si>
    <t>Direct and Throughput Support Activities</t>
  </si>
  <si>
    <t>COST ACCUMULATION SCHEDULE</t>
  </si>
  <si>
    <t>Schedule CA-01</t>
  </si>
  <si>
    <t>PTO Benefits</t>
  </si>
  <si>
    <t>A361</t>
  </si>
  <si>
    <t>A421</t>
  </si>
  <si>
    <t>A1081</t>
  </si>
  <si>
    <t>Activate Capital Accumulation Allowance = 1</t>
  </si>
  <si>
    <t>Capital Accumulation Allowance</t>
  </si>
  <si>
    <t>Capital Cost</t>
  </si>
  <si>
    <t>Value Base</t>
  </si>
  <si>
    <t xml:space="preserve">xxxxxx </t>
  </si>
  <si>
    <t>DISTRIBUTION CALCULATIONS</t>
  </si>
  <si>
    <t>Weight</t>
  </si>
  <si>
    <t>Wtd Hours</t>
  </si>
  <si>
    <t>Activity Center:</t>
  </si>
  <si>
    <t>SUPPORT ACTIVITY DISTRIBUTIONS</t>
  </si>
  <si>
    <t>Costs to Distribute</t>
  </si>
  <si>
    <t xml:space="preserve">Page Two Total </t>
  </si>
  <si>
    <t xml:space="preserve">Page One Total </t>
  </si>
  <si>
    <t>TOTAL INTERNAL COSTS</t>
  </si>
  <si>
    <t>Schedule AC-01</t>
  </si>
  <si>
    <t>Schedule AC-02</t>
  </si>
  <si>
    <t>Schedule AC-03</t>
  </si>
  <si>
    <t>Schedule AC-04</t>
  </si>
  <si>
    <t>Schedule RI - 01</t>
  </si>
  <si>
    <t>Schedule RI - 02</t>
  </si>
  <si>
    <t>Schedule RI - 03</t>
  </si>
  <si>
    <t>Schedule RI - 04</t>
  </si>
  <si>
    <t>Page 1 of 2</t>
  </si>
  <si>
    <t>Page 2 of 2</t>
  </si>
  <si>
    <t>Schedule PR - 01</t>
  </si>
  <si>
    <t>Schedule PR - 02</t>
  </si>
  <si>
    <t>Schedule PR - 03</t>
  </si>
  <si>
    <t>Schedule PR - 04</t>
  </si>
  <si>
    <t>Schedule PR - 05</t>
  </si>
  <si>
    <t>Schedule PR - 08</t>
  </si>
  <si>
    <t>Schedule FB - 01</t>
  </si>
  <si>
    <t>Schedule SA - 01</t>
  </si>
  <si>
    <t>Schedule SA - 02</t>
  </si>
  <si>
    <t>Schedule SA - 03</t>
  </si>
  <si>
    <t>Schedule SA - 04</t>
  </si>
  <si>
    <t>Schedule SA - 05</t>
  </si>
  <si>
    <t>Schedule SA - 06</t>
  </si>
  <si>
    <t>Schedule DS - 01</t>
  </si>
  <si>
    <t>Schedule DS - 02</t>
  </si>
  <si>
    <t>Schedule DS - 03</t>
  </si>
  <si>
    <t>Schedule DS - 04</t>
  </si>
  <si>
    <t>A1141</t>
  </si>
  <si>
    <t>UTILITIES</t>
  </si>
  <si>
    <t>A1201</t>
  </si>
  <si>
    <t>RATE CALCULATION SCHEDULE</t>
  </si>
  <si>
    <t>See Schedule RC-02</t>
  </si>
  <si>
    <t>Carried Forward</t>
  </si>
  <si>
    <t>Brought Forward</t>
  </si>
  <si>
    <t xml:space="preserve">Sub-total </t>
  </si>
  <si>
    <t>Schedule RC - 01</t>
  </si>
  <si>
    <t>Weighted</t>
  </si>
  <si>
    <t>Schedule RC - 02</t>
  </si>
  <si>
    <t>Composite</t>
  </si>
  <si>
    <t>Percentage Rates</t>
  </si>
  <si>
    <t>Schedule PR - 06</t>
  </si>
  <si>
    <t xml:space="preserve">Costs per Schedule CA - 01 </t>
  </si>
  <si>
    <t>To accumulate the cost of…</t>
  </si>
  <si>
    <t>$ D Labor Hr</t>
  </si>
  <si>
    <t>Throughput Costs</t>
  </si>
  <si>
    <t>Count</t>
  </si>
  <si>
    <t>Activity Cntr</t>
  </si>
  <si>
    <t>Annual Calendar Hours per 8-Hour Shift =</t>
  </si>
  <si>
    <t>Direct / Value-Adding Activities</t>
  </si>
  <si>
    <t>Product Line Support Activities</t>
  </si>
  <si>
    <t>Federal enemployment</t>
  </si>
  <si>
    <t>State unemployment</t>
  </si>
  <si>
    <t>Heads</t>
  </si>
  <si>
    <t>A1441</t>
  </si>
  <si>
    <t>DETAIL RATE ANALYSIS SCHEDULE</t>
  </si>
  <si>
    <t>DIRECT / THROUGHPUT SUPPORT ACTIVITIES</t>
  </si>
  <si>
    <t xml:space="preserve">Base </t>
  </si>
  <si>
    <t>EVENT AND TRANSACTION ACTIVITIES</t>
  </si>
  <si>
    <t>See</t>
  </si>
  <si>
    <t>Schedule</t>
  </si>
  <si>
    <t>T/P Supp #12</t>
  </si>
  <si>
    <t>To accumulate the cost of activities …</t>
  </si>
  <si>
    <t>Production Labor</t>
  </si>
  <si>
    <t xml:space="preserve">Rate </t>
  </si>
  <si>
    <t>Set-Ups</t>
  </si>
  <si>
    <t>Category</t>
  </si>
  <si>
    <t>Effort</t>
  </si>
  <si>
    <t>Cost per</t>
  </si>
  <si>
    <t>Wtd Set-Up</t>
  </si>
  <si>
    <t>COST RATE "ROLL UP"</t>
  </si>
  <si>
    <t>Identification</t>
  </si>
  <si>
    <t>Internal</t>
  </si>
  <si>
    <t>Throughput</t>
  </si>
  <si>
    <t xml:space="preserve">TOTAL ACCUMULATED COSTS </t>
  </si>
  <si>
    <t xml:space="preserve">COSTS PER SCHEDULE CA - 01 </t>
  </si>
  <si>
    <t xml:space="preserve">DIFFERENCE </t>
  </si>
  <si>
    <t>Schedule RC - 03</t>
  </si>
  <si>
    <t>A601</t>
  </si>
  <si>
    <t>A1381</t>
  </si>
  <si>
    <t>DIRECT / VALUE-ADDING ACTIVITIES</t>
  </si>
  <si>
    <t>~</t>
  </si>
  <si>
    <t>GENERAL &amp; ADMIN ACTIVITIES</t>
  </si>
  <si>
    <t>Future Use - Analysis #16</t>
  </si>
  <si>
    <t>Future Use 16</t>
  </si>
  <si>
    <t>$ per Item</t>
  </si>
  <si>
    <t>Items</t>
  </si>
  <si>
    <t>Events</t>
  </si>
  <si>
    <t>Other Manufacturing Costs</t>
  </si>
  <si>
    <t>Variable Other Mfg Costs</t>
  </si>
  <si>
    <t>Mfg Costs</t>
  </si>
  <si>
    <t>T/P Supp #04</t>
  </si>
  <si>
    <t>T/P Supp #05</t>
  </si>
  <si>
    <t>Prod Labor B</t>
  </si>
  <si>
    <t>$ Wtd Event</t>
  </si>
  <si>
    <t>Future Use - Analysis #17</t>
  </si>
  <si>
    <t>Future Use - Analysis #18</t>
  </si>
  <si>
    <t>Future Use - Analysis #19</t>
  </si>
  <si>
    <t>Future Use 17</t>
  </si>
  <si>
    <t>Future Use 18</t>
  </si>
  <si>
    <t>Future Use 19</t>
  </si>
  <si>
    <t>Production Weighted Event #03</t>
  </si>
  <si>
    <t>ProWtEvnt 03</t>
  </si>
  <si>
    <t>Equip Hours</t>
  </si>
  <si>
    <t>Production Weighted Events</t>
  </si>
  <si>
    <t>Customer/Market/Product Line Activities</t>
  </si>
  <si>
    <t>Events / Transactions Activities</t>
  </si>
  <si>
    <t>Chrono Hours</t>
  </si>
  <si>
    <t>Holidays and</t>
  </si>
  <si>
    <t>Shut-Downs</t>
  </si>
  <si>
    <t>Configuration</t>
  </si>
  <si>
    <t>Annual Holidays</t>
  </si>
  <si>
    <t>Annual Shut-Down Days</t>
  </si>
  <si>
    <t>Descirption</t>
  </si>
  <si>
    <t>Contract Labr</t>
  </si>
  <si>
    <t>I.D.</t>
  </si>
  <si>
    <t>Activate = 1</t>
  </si>
  <si>
    <t>Schedule DS - 05</t>
  </si>
  <si>
    <t>See Schedule RC-03</t>
  </si>
  <si>
    <t>WEIGHTED RATES - SET-UPS</t>
  </si>
  <si>
    <t>WEIGHTED RATES - EVENTS/TRANSACTIONS</t>
  </si>
  <si>
    <t>Cost Accumulation</t>
  </si>
  <si>
    <t>A1501</t>
  </si>
  <si>
    <t>A1741</t>
  </si>
  <si>
    <t>COST OF CAPITAL SUMMARY</t>
  </si>
  <si>
    <t>Investment</t>
  </si>
  <si>
    <t>Cost of</t>
  </si>
  <si>
    <t>Capital Cost of Fixed Investment</t>
  </si>
  <si>
    <t>Capital Cost of Working Capital:</t>
  </si>
  <si>
    <t>Direct / Throughput Inventory:</t>
  </si>
  <si>
    <t xml:space="preserve">Total Direct / Throughput Inventory </t>
  </si>
  <si>
    <t>Average Work-In-Process:</t>
  </si>
  <si>
    <t>Finished Goods:</t>
  </si>
  <si>
    <t xml:space="preserve">Total Finished Goods </t>
  </si>
  <si>
    <t>Accounts Receivable:</t>
  </si>
  <si>
    <t xml:space="preserve">Total In Model </t>
  </si>
  <si>
    <t>Total Investment and Cost of Capital</t>
  </si>
  <si>
    <t>Schedule SA - 07</t>
  </si>
  <si>
    <t>A1561</t>
  </si>
  <si>
    <t>DEPRECIATION EXPENSE &amp; COST OF FIXED CAPITAL</t>
  </si>
  <si>
    <t>Wtd Event</t>
  </si>
  <si>
    <t>Set-Up Labor</t>
  </si>
  <si>
    <t>CUSTOMER / MARKET / PRODUCT LINE ACTIVITIES</t>
  </si>
  <si>
    <t>To accumulate costs that generally follow the usage of the company's</t>
  </si>
  <si>
    <t>equipment</t>
  </si>
  <si>
    <t>To accumulate costs that generally follow the efforts of the company's</t>
  </si>
  <si>
    <t>production labor force</t>
  </si>
  <si>
    <t>To accumulate the labor, benefit, tax and support costs of…</t>
  </si>
  <si>
    <t>DIRECT AND THROUGHPUT SUPPORT ACTIVITIY CENTER DESCRIPTIONS</t>
  </si>
  <si>
    <t>VALUE-ADDING AND DIRECT ACTIVITY CENTER DESCRIPTIONS</t>
  </si>
  <si>
    <t>EVENT/TRANSACTION/OTHER ACTIVITY CENTER DESCRIPTIONS</t>
  </si>
  <si>
    <t>Units for</t>
  </si>
  <si>
    <t>Time Measure</t>
  </si>
  <si>
    <t>ProWtEvnt 02</t>
  </si>
  <si>
    <t>Production Weighted Event #02</t>
  </si>
  <si>
    <t>Purchased Maintenance</t>
  </si>
  <si>
    <t>Customer / Market #04</t>
  </si>
  <si>
    <t>Cust/Mkt #04</t>
  </si>
  <si>
    <t>Post-Manufacturing Event #07</t>
  </si>
  <si>
    <t>PM Event #07</t>
  </si>
  <si>
    <t>$ per Wt Evnt</t>
  </si>
  <si>
    <t>Wtd Events</t>
  </si>
  <si>
    <t>Prod Labor D</t>
  </si>
  <si>
    <t>Prod Labor C</t>
  </si>
  <si>
    <t>Purchases</t>
  </si>
  <si>
    <t>Annual</t>
  </si>
  <si>
    <t>Turnover</t>
  </si>
  <si>
    <t>Cost / Head</t>
  </si>
  <si>
    <t>Office Supplies</t>
  </si>
  <si>
    <t>Telephone</t>
  </si>
  <si>
    <t>Travel &amp; Entertainment</t>
  </si>
  <si>
    <t>HEADCOUNT DRIVEN COSTS &amp; EXPENSES</t>
  </si>
  <si>
    <t>CAPITAL PRESERVATION ALLOWANCE</t>
  </si>
  <si>
    <t>Pres Allow</t>
  </si>
  <si>
    <t>Capital Preservation Allowance</t>
  </si>
  <si>
    <t xml:space="preserve">Options: </t>
  </si>
  <si>
    <t>Enter "1" to Activate Cost of Capital</t>
  </si>
  <si>
    <t>Enter "1" to Activate Capital Preservation Allowance</t>
  </si>
  <si>
    <r>
      <t xml:space="preserve">To Templates - </t>
    </r>
    <r>
      <rPr>
        <b/>
        <sz val="10"/>
        <rFont val="Calibri"/>
        <family val="2"/>
      </rPr>
      <t>Not in Model</t>
    </r>
  </si>
  <si>
    <t>Equipment Hour Support #20</t>
  </si>
  <si>
    <t>Labor Hour Support #21</t>
  </si>
  <si>
    <t>T/P Support  Units #06</t>
  </si>
  <si>
    <t>T/P Support  Units #05</t>
  </si>
  <si>
    <t>T/P Support  Units #04</t>
  </si>
  <si>
    <t>T/P Support  Units #03</t>
  </si>
  <si>
    <t>T/P Support  Units #02</t>
  </si>
  <si>
    <t>T/P Supp #02</t>
  </si>
  <si>
    <t>T/P Supp #03</t>
  </si>
  <si>
    <t>T/P Supp #06</t>
  </si>
  <si>
    <t>T/P Support Dollars #12</t>
  </si>
  <si>
    <t>T/P Support Dollars #11</t>
  </si>
  <si>
    <t>T/P Support Dollars #10</t>
  </si>
  <si>
    <t>T/P Supp #10</t>
  </si>
  <si>
    <t>T/P Supp #11</t>
  </si>
  <si>
    <t>Production Labor D</t>
  </si>
  <si>
    <t>Production Labor C</t>
  </si>
  <si>
    <t>Production Labor B</t>
  </si>
  <si>
    <t>Equipment Hour #06</t>
  </si>
  <si>
    <t>Equip Hour 06</t>
  </si>
  <si>
    <t>Direct Labor Hour #01</t>
  </si>
  <si>
    <t>Direct Labr 01</t>
  </si>
  <si>
    <t>Direct Labor Hour #02</t>
  </si>
  <si>
    <t>Direct Labor Hour #03</t>
  </si>
  <si>
    <t>Direct Labor Hour #04</t>
  </si>
  <si>
    <t>Direct Labor Hour #05</t>
  </si>
  <si>
    <t>Direct Labor Hour #06</t>
  </si>
  <si>
    <t>Direct Labr 06</t>
  </si>
  <si>
    <t>Direct Labr 05</t>
  </si>
  <si>
    <t>Direct Labr 04</t>
  </si>
  <si>
    <t>Direct Labr 03</t>
  </si>
  <si>
    <t>Direct Labr 02</t>
  </si>
  <si>
    <t>Post-Manufacturing Event #08</t>
  </si>
  <si>
    <t>PM Event #08</t>
  </si>
  <si>
    <t>Plumbco, Inc.</t>
  </si>
  <si>
    <t>Building &amp; Grounds</t>
  </si>
  <si>
    <t>Bldg &amp; Grounds</t>
  </si>
  <si>
    <t>Human Resources</t>
  </si>
  <si>
    <t>Hum Resource</t>
  </si>
  <si>
    <t>General Management</t>
  </si>
  <si>
    <t>General Mgmt</t>
  </si>
  <si>
    <t>Accounting &amp; Finance</t>
  </si>
  <si>
    <t>Acct &amp; Finance</t>
  </si>
  <si>
    <t>Engineering</t>
  </si>
  <si>
    <t>Sales &amp; Marketing</t>
  </si>
  <si>
    <t>Sales / Mktg</t>
  </si>
  <si>
    <t>Customer Service</t>
  </si>
  <si>
    <t>Cust Service</t>
  </si>
  <si>
    <t>Supervision</t>
  </si>
  <si>
    <t>Set-Up Technicians</t>
  </si>
  <si>
    <t>Set-Up Techs</t>
  </si>
  <si>
    <t>Shipping &amp; Receiving</t>
  </si>
  <si>
    <t>Ship &amp; Receive</t>
  </si>
  <si>
    <t>Material Handling</t>
  </si>
  <si>
    <t>Mat'l Handling</t>
  </si>
  <si>
    <t>Warehouse Labor</t>
  </si>
  <si>
    <t>Whse Labor</t>
  </si>
  <si>
    <t>Rubber</t>
  </si>
  <si>
    <t>$ per Pound</t>
  </si>
  <si>
    <t>Pounds</t>
  </si>
  <si>
    <t>Purchased Components</t>
  </si>
  <si>
    <t>Purch Comps</t>
  </si>
  <si>
    <t>Packaging Material</t>
  </si>
  <si>
    <t>Pkg Material</t>
  </si>
  <si>
    <t>Shearing</t>
  </si>
  <si>
    <t>Presses - Under 75T</t>
  </si>
  <si>
    <t>Presses - 75T-125T</t>
  </si>
  <si>
    <t>Presses - Over 125T</t>
  </si>
  <si>
    <t>Packaging</t>
  </si>
  <si>
    <t>Press &lt; 75T</t>
  </si>
  <si>
    <t>Pres 75T-125T</t>
  </si>
  <si>
    <t>Press &gt; 125T</t>
  </si>
  <si>
    <t>Put-Away</t>
  </si>
  <si>
    <t>Storage</t>
  </si>
  <si>
    <t>Order Process</t>
  </si>
  <si>
    <t>Shipping</t>
  </si>
  <si>
    <t>Return/Restock</t>
  </si>
  <si>
    <t>Order Picking</t>
  </si>
  <si>
    <t>Box Stores</t>
  </si>
  <si>
    <t>Major Retailers</t>
  </si>
  <si>
    <t>Smalll Accounts</t>
  </si>
  <si>
    <t>Press Set-Ups</t>
  </si>
  <si>
    <t>Molds</t>
  </si>
  <si>
    <t>All</t>
  </si>
  <si>
    <t>Group A</t>
  </si>
  <si>
    <t>Group B</t>
  </si>
  <si>
    <t>Group C</t>
  </si>
  <si>
    <t>Mail/Fax</t>
  </si>
  <si>
    <t>Electronic</t>
  </si>
  <si>
    <t>Loose Box</t>
  </si>
  <si>
    <t>Full Box</t>
  </si>
  <si>
    <t>Pallet</t>
  </si>
  <si>
    <t>60-Minute</t>
  </si>
  <si>
    <t>90-Minute</t>
  </si>
  <si>
    <t>Quality Control</t>
  </si>
  <si>
    <t>Materials Management</t>
  </si>
  <si>
    <t>Mat'ls Mgmt</t>
  </si>
  <si>
    <t>Worker's Compensation</t>
  </si>
  <si>
    <t>Retirement Contribution</t>
  </si>
  <si>
    <t>Lift Trucks</t>
  </si>
  <si>
    <t>Office Equipment</t>
  </si>
  <si>
    <t xml:space="preserve"> </t>
  </si>
  <si>
    <t>Insurance</t>
  </si>
  <si>
    <t>Legal &amp;</t>
  </si>
  <si>
    <t>Advertising /</t>
  </si>
  <si>
    <t>Accounting</t>
  </si>
  <si>
    <t>Promotion</t>
  </si>
  <si>
    <t>Property Taxes</t>
  </si>
  <si>
    <t>Consulting</t>
  </si>
  <si>
    <t>Services</t>
  </si>
  <si>
    <t>Computer</t>
  </si>
  <si>
    <t>Transportation</t>
  </si>
  <si>
    <t>Miscellaneous</t>
  </si>
  <si>
    <t>Tools / Gages</t>
  </si>
  <si>
    <t>Emp Relations</t>
  </si>
  <si>
    <t>Dues &amp;</t>
  </si>
  <si>
    <t>Subscriptions</t>
  </si>
  <si>
    <t>Temps</t>
  </si>
  <si>
    <t>Indirect Pkging</t>
  </si>
  <si>
    <t>Direct / Value-Adding Events</t>
  </si>
  <si>
    <t>Page 6 of 7</t>
  </si>
  <si>
    <t>Page 7 of 7</t>
  </si>
  <si>
    <t>Page 5 of 7</t>
  </si>
  <si>
    <t>Page 4 of 7</t>
  </si>
  <si>
    <t>Page 3 of 7</t>
  </si>
  <si>
    <t>Page 2 of 7</t>
  </si>
  <si>
    <t>Page 1 of 7</t>
  </si>
  <si>
    <t>A241</t>
  </si>
  <si>
    <t>A661</t>
  </si>
  <si>
    <t>A721</t>
  </si>
  <si>
    <t>A781</t>
  </si>
  <si>
    <t>Schedule SA - 08</t>
  </si>
  <si>
    <t>A2701</t>
  </si>
  <si>
    <t>Supplies</t>
  </si>
  <si>
    <t xml:space="preserve">To accumulate the cost of activities involved in maintaining the </t>
  </si>
  <si>
    <t>company's facility and equipment</t>
  </si>
  <si>
    <t>To accumulate the cost of activities involved in providing a facility</t>
  </si>
  <si>
    <t>within which the company's activities can take place</t>
  </si>
  <si>
    <t xml:space="preserve">To accumulate the cost of activities involved in supporting the </t>
  </si>
  <si>
    <t>company's salary and hourly workforce</t>
  </si>
  <si>
    <t xml:space="preserve">To accumulate the cost of activities involved in the general </t>
  </si>
  <si>
    <t>management of the organization</t>
  </si>
  <si>
    <t>To accumulate the cost of activities involved in providing accounting</t>
  </si>
  <si>
    <t>and financial services for the organization</t>
  </si>
  <si>
    <t>To accumulate the cost of activities involved in providing engineering</t>
  </si>
  <si>
    <t>services in support of the company's products and processes</t>
  </si>
  <si>
    <t xml:space="preserve">To accumulate the cost of activities involved in marketing the </t>
  </si>
  <si>
    <t>company's products</t>
  </si>
  <si>
    <t>To accumulate the cost of activities involved in receiving, processing,</t>
  </si>
  <si>
    <t>and following up on customer orders</t>
  </si>
  <si>
    <t>To accumulate the cost of activities involved in supervising the</t>
  </si>
  <si>
    <t>company's hourly work force</t>
  </si>
  <si>
    <t>To accumulate the cost of activities involved in obtaining the required</t>
  </si>
  <si>
    <t>mateials and scheduling the company's equipment for production</t>
  </si>
  <si>
    <t xml:space="preserve">To accumulate the cost of activities involved in attaining and </t>
  </si>
  <si>
    <t>maintaining the highest levels of quality for the company's products</t>
  </si>
  <si>
    <t xml:space="preserve">To accumulate the cost of activities involved in setting up the </t>
  </si>
  <si>
    <t>company's presses in preparation for production</t>
  </si>
  <si>
    <t>To accumulate the cost of activities involved in moving materials and</t>
  </si>
  <si>
    <t>products once production starts until they are delivered to warehouse</t>
  </si>
  <si>
    <t>To accumulate the cost of activities involved in receiving and moving</t>
  </si>
  <si>
    <t>direct materials and preparing orders for shipment</t>
  </si>
  <si>
    <t>To accumulate the cost of activities involved in maintaining finished</t>
  </si>
  <si>
    <t>goods inventory, picking orders and staging products for shipment</t>
  </si>
  <si>
    <t>To accumulate the cost of purchasing, receiving, storing and insuring</t>
  </si>
  <si>
    <t>the quality of rubber used in production</t>
  </si>
  <si>
    <t>the quality of purchased components used in production</t>
  </si>
  <si>
    <t>the quality of materials used to package the company's products</t>
  </si>
  <si>
    <t>To accumulate the cost of designing, storing and managing the</t>
  </si>
  <si>
    <t>production of molds</t>
  </si>
  <si>
    <t>To accumulate the labor, benefit, tax and support costs of workers</t>
  </si>
  <si>
    <t>directly involved in manufacturing the company's products</t>
  </si>
  <si>
    <t>To accumulate the cost of setting up molding presses</t>
  </si>
  <si>
    <t>To accumulate the cost of owning, operating and maintaining the</t>
  </si>
  <si>
    <t>company's shearing equipment</t>
  </si>
  <si>
    <t>company's smaller presses</t>
  </si>
  <si>
    <t>company's mid-sized presses</t>
  </si>
  <si>
    <t>the company's larger presses</t>
  </si>
  <si>
    <t>companies packaging equipment</t>
  </si>
  <si>
    <t>To accumulate the cost of delivering manufactured products to their</t>
  </si>
  <si>
    <t>appointed place in the warehouse</t>
  </si>
  <si>
    <t>To accumulate the cost of storing goods while they await order and</t>
  </si>
  <si>
    <t>shipment</t>
  </si>
  <si>
    <t>To accumulate the cost of processing customer orders from their</t>
  </si>
  <si>
    <t>receipt until final payment</t>
  </si>
  <si>
    <t>To accumulate the cost of picking orders and delivering products</t>
  </si>
  <si>
    <t>to shipping</t>
  </si>
  <si>
    <t xml:space="preserve">To accumulate the cost of preparing products for shipment and </t>
  </si>
  <si>
    <t>arranging for the shipment's transportation</t>
  </si>
  <si>
    <t>To accumulate the cost of of handling returned goods</t>
  </si>
  <si>
    <t>To accumulate the cost of supporting box stores served by the</t>
  </si>
  <si>
    <t>company</t>
  </si>
  <si>
    <t>To accumulate the cost of supporting major retail stores served by the</t>
  </si>
  <si>
    <t>To accumulate the cost of supporting smaller accounts served by the</t>
  </si>
  <si>
    <t>To accumulate the costs not required to support the current level of</t>
  </si>
  <si>
    <t>business and therefore considered investments in growth</t>
  </si>
  <si>
    <t>management and administration of the business</t>
  </si>
  <si>
    <t>INCREMENTAL ANALYSIS</t>
  </si>
  <si>
    <t>Schedule IA- 01</t>
  </si>
  <si>
    <t>After</t>
  </si>
  <si>
    <t>Before</t>
  </si>
  <si>
    <t>Total Activity Costs</t>
  </si>
  <si>
    <t>Increase</t>
  </si>
  <si>
    <t>(Decrease)</t>
  </si>
  <si>
    <t>WAREHOUSE LABOR REQUIREMENTS</t>
  </si>
  <si>
    <t>Effort Units</t>
  </si>
  <si>
    <t>FTE per EU</t>
  </si>
  <si>
    <t>FTE Required</t>
  </si>
  <si>
    <t xml:space="preserve">Total Warehousing FTE Required </t>
  </si>
  <si>
    <t>Page 2of 2</t>
  </si>
  <si>
    <t>Schedule RI - 05</t>
  </si>
  <si>
    <t>A1621</t>
  </si>
  <si>
    <t>A1801</t>
  </si>
  <si>
    <t>A1921</t>
  </si>
  <si>
    <t>A2041</t>
  </si>
  <si>
    <t>A2161</t>
  </si>
  <si>
    <t>A2281</t>
  </si>
  <si>
    <t>A2761</t>
  </si>
  <si>
    <t>A2881</t>
  </si>
  <si>
    <t>A3061</t>
  </si>
  <si>
    <t>Sales</t>
  </si>
  <si>
    <t>Direct materials and purchases</t>
  </si>
  <si>
    <t>Production labor-driven costs</t>
  </si>
  <si>
    <t>Equipment-driven costs</t>
  </si>
  <si>
    <t>Fulfillment costs</t>
  </si>
  <si>
    <t>General and administration costs</t>
  </si>
  <si>
    <t>Market-drivenn costs</t>
  </si>
  <si>
    <t>Growth costs</t>
  </si>
  <si>
    <t>Direct material support costs</t>
  </si>
  <si>
    <t>Total costs</t>
  </si>
  <si>
    <t>Profit before taxes and interest</t>
  </si>
  <si>
    <t>Profit % to Sales</t>
  </si>
  <si>
    <t>Profit % to Value Added</t>
  </si>
  <si>
    <t>OPERATIONS SUMMARY</t>
  </si>
  <si>
    <t>© 2020 D. T. Hicks &amp; Co. Used with permission.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</si>
</sst>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dd\-mmm\-yy"/>
    <numFmt numFmtId="165" formatCode="0.0%"/>
    <numFmt numFmtId="168" formatCode="#,##0.0_);\(#,##0.0\)"/>
    <numFmt numFmtId="171" formatCode="&quot;$&quot;#,##0"/>
    <numFmt numFmtId="172" formatCode="#,##0.000_);\(#,##0.000\)"/>
    <numFmt numFmtId="173" formatCode="&quot;$&quot;#,##0.000_);\(&quot;$&quot;#,##0.000\)"/>
    <numFmt numFmtId="174" formatCode="0.000%"/>
    <numFmt numFmtId="185" formatCode="#,##0.0000000_);\(#,##0.0000000\)"/>
  </numFmts>
  <fonts count="14" x14ac:knownFonts="1">
    <font>
      <sz val="10"/>
      <name val="Arial"/>
    </font>
    <font>
      <sz val="10"/>
      <name val="Arial"/>
    </font>
    <font>
      <b/>
      <sz val="10"/>
      <name val="Calibri"/>
      <family val="2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39"/>
      <name val="Calibri"/>
      <family val="2"/>
      <scheme val="minor"/>
    </font>
    <font>
      <u val="double"/>
      <sz val="10"/>
      <name val="Calibri"/>
      <family val="2"/>
      <scheme val="minor"/>
    </font>
    <font>
      <u/>
      <sz val="10"/>
      <color indexed="39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u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8">
    <xf numFmtId="37" fontId="0" fillId="0" borderId="0" xfId="0"/>
    <xf numFmtId="37" fontId="3" fillId="0" borderId="0" xfId="0" quotePrefix="1" applyFont="1" applyAlignment="1">
      <alignment horizontal="left"/>
    </xf>
    <xf numFmtId="37" fontId="4" fillId="0" borderId="0" xfId="0" applyFont="1"/>
    <xf numFmtId="37" fontId="4" fillId="0" borderId="0" xfId="0" applyFont="1" applyAlignment="1">
      <alignment horizontal="left"/>
    </xf>
    <xf numFmtId="37" fontId="4" fillId="0" borderId="0" xfId="0" applyFont="1" applyAlignment="1">
      <alignment horizontal="right"/>
    </xf>
    <xf numFmtId="37" fontId="5" fillId="2" borderId="1" xfId="0" applyFont="1" applyFill="1" applyBorder="1" applyAlignment="1" applyProtection="1">
      <alignment horizontal="center"/>
      <protection locked="0"/>
    </xf>
    <xf numFmtId="165" fontId="5" fillId="2" borderId="2" xfId="2" applyNumberFormat="1" applyFont="1" applyFill="1" applyBorder="1" applyAlignment="1" applyProtection="1">
      <alignment horizontal="center"/>
      <protection locked="0"/>
    </xf>
    <xf numFmtId="37" fontId="5" fillId="2" borderId="3" xfId="0" applyFont="1" applyFill="1" applyBorder="1" applyAlignment="1" applyProtection="1">
      <alignment horizontal="center"/>
      <protection locked="0"/>
    </xf>
    <xf numFmtId="37" fontId="4" fillId="0" borderId="0" xfId="0" quotePrefix="1" applyFont="1" applyAlignment="1">
      <alignment horizontal="right"/>
    </xf>
    <xf numFmtId="37" fontId="4" fillId="0" borderId="0" xfId="0" applyFont="1" applyAlignment="1">
      <alignment horizontal="left" indent="2"/>
    </xf>
    <xf numFmtId="18" fontId="4" fillId="0" borderId="0" xfId="0" applyNumberFormat="1" applyFont="1"/>
    <xf numFmtId="164" fontId="4" fillId="0" borderId="0" xfId="0" applyNumberFormat="1" applyFont="1"/>
    <xf numFmtId="37" fontId="4" fillId="0" borderId="4" xfId="0" applyFont="1" applyBorder="1" applyAlignment="1">
      <alignment horizontal="center"/>
    </xf>
    <xf numFmtId="37" fontId="4" fillId="0" borderId="5" xfId="0" applyFont="1" applyBorder="1"/>
    <xf numFmtId="37" fontId="4" fillId="0" borderId="6" xfId="0" applyFont="1" applyBorder="1"/>
    <xf numFmtId="37" fontId="4" fillId="0" borderId="1" xfId="0" applyFont="1" applyBorder="1"/>
    <xf numFmtId="37" fontId="4" fillId="0" borderId="4" xfId="0" applyFont="1" applyBorder="1"/>
    <xf numFmtId="37" fontId="4" fillId="0" borderId="1" xfId="0" applyFont="1" applyBorder="1" applyAlignment="1">
      <alignment horizontal="center"/>
    </xf>
    <xf numFmtId="37" fontId="4" fillId="0" borderId="3" xfId="0" applyFont="1" applyBorder="1" applyAlignment="1">
      <alignment horizontal="center"/>
    </xf>
    <xf numFmtId="37" fontId="4" fillId="0" borderId="7" xfId="0" quotePrefix="1" applyFont="1" applyBorder="1" applyAlignment="1">
      <alignment horizontal="left"/>
    </xf>
    <xf numFmtId="37" fontId="4" fillId="0" borderId="0" xfId="0" applyFont="1" applyBorder="1"/>
    <xf numFmtId="37" fontId="4" fillId="0" borderId="8" xfId="0" applyFont="1" applyBorder="1"/>
    <xf numFmtId="37" fontId="4" fillId="0" borderId="9" xfId="0" quotePrefix="1" applyFont="1" applyBorder="1" applyAlignment="1">
      <alignment horizontal="left"/>
    </xf>
    <xf numFmtId="37" fontId="4" fillId="0" borderId="7" xfId="0" applyFont="1" applyBorder="1" applyAlignment="1">
      <alignment horizontal="left" indent="1"/>
    </xf>
    <xf numFmtId="37" fontId="4" fillId="0" borderId="9" xfId="0" applyFont="1" applyBorder="1"/>
    <xf numFmtId="37" fontId="4" fillId="0" borderId="10" xfId="0" applyFont="1" applyBorder="1"/>
    <xf numFmtId="37" fontId="4" fillId="0" borderId="11" xfId="0" applyFont="1" applyBorder="1"/>
    <xf numFmtId="37" fontId="4" fillId="0" borderId="12" xfId="0" applyFont="1" applyBorder="1"/>
    <xf numFmtId="37" fontId="4" fillId="0" borderId="3" xfId="0" applyFont="1" applyBorder="1"/>
    <xf numFmtId="37" fontId="4" fillId="0" borderId="10" xfId="0" quotePrefix="1" applyFont="1" applyBorder="1" applyAlignment="1">
      <alignment horizontal="left" indent="2"/>
    </xf>
    <xf numFmtId="37" fontId="4" fillId="0" borderId="7" xfId="0" applyFont="1" applyBorder="1"/>
    <xf numFmtId="37" fontId="4" fillId="0" borderId="9" xfId="0" applyFont="1" applyBorder="1" applyAlignment="1">
      <alignment horizontal="left"/>
    </xf>
    <xf numFmtId="37" fontId="4" fillId="0" borderId="10" xfId="0" applyFont="1" applyBorder="1" applyAlignment="1">
      <alignment horizontal="left" indent="2"/>
    </xf>
    <xf numFmtId="37" fontId="4" fillId="0" borderId="7" xfId="0" quotePrefix="1" applyFont="1" applyBorder="1" applyAlignment="1">
      <alignment horizontal="left" indent="1"/>
    </xf>
    <xf numFmtId="37" fontId="4" fillId="0" borderId="10" xfId="0" quotePrefix="1" applyFont="1" applyBorder="1" applyAlignment="1">
      <alignment horizontal="left" indent="1"/>
    </xf>
    <xf numFmtId="37" fontId="4" fillId="0" borderId="7" xfId="0" applyFont="1" applyBorder="1" applyAlignment="1">
      <alignment horizontal="left"/>
    </xf>
    <xf numFmtId="37" fontId="4" fillId="0" borderId="10" xfId="0" applyFont="1" applyBorder="1" applyAlignment="1">
      <alignment horizontal="left"/>
    </xf>
    <xf numFmtId="37" fontId="4" fillId="0" borderId="3" xfId="0" quotePrefix="1" applyFont="1" applyBorder="1" applyAlignment="1">
      <alignment horizontal="left"/>
    </xf>
    <xf numFmtId="37" fontId="4" fillId="0" borderId="10" xfId="0" applyFont="1" applyBorder="1" applyAlignment="1">
      <alignment horizontal="left" indent="1"/>
    </xf>
    <xf numFmtId="37" fontId="4" fillId="0" borderId="1" xfId="0" quotePrefix="1" applyFont="1" applyBorder="1" applyAlignment="1">
      <alignment horizontal="left"/>
    </xf>
    <xf numFmtId="37" fontId="4" fillId="0" borderId="1" xfId="0" applyFont="1" applyBorder="1" applyAlignment="1">
      <alignment horizontal="left"/>
    </xf>
    <xf numFmtId="37" fontId="4" fillId="0" borderId="3" xfId="0" quotePrefix="1" applyFont="1" applyBorder="1" applyAlignment="1">
      <alignment horizontal="center"/>
    </xf>
    <xf numFmtId="37" fontId="3" fillId="0" borderId="0" xfId="0" applyFont="1"/>
    <xf numFmtId="37" fontId="4" fillId="0" borderId="11" xfId="0" quotePrefix="1" applyFont="1" applyBorder="1" applyAlignment="1">
      <alignment horizontal="fill"/>
    </xf>
    <xf numFmtId="37" fontId="5" fillId="2" borderId="1" xfId="0" applyNumberFormat="1" applyFont="1" applyFill="1" applyBorder="1" applyProtection="1">
      <protection locked="0"/>
    </xf>
    <xf numFmtId="5" fontId="5" fillId="2" borderId="1" xfId="0" applyNumberFormat="1" applyFont="1" applyFill="1" applyBorder="1" applyProtection="1">
      <protection locked="0"/>
    </xf>
    <xf numFmtId="37" fontId="5" fillId="2" borderId="1" xfId="0" applyFont="1" applyFill="1" applyBorder="1" applyProtection="1">
      <protection locked="0"/>
    </xf>
    <xf numFmtId="5" fontId="5" fillId="2" borderId="9" xfId="0" applyNumberFormat="1" applyFont="1" applyFill="1" applyBorder="1" applyProtection="1">
      <protection locked="0"/>
    </xf>
    <xf numFmtId="37" fontId="5" fillId="2" borderId="9" xfId="0" applyFont="1" applyFill="1" applyBorder="1" applyProtection="1">
      <protection locked="0"/>
    </xf>
    <xf numFmtId="5" fontId="5" fillId="2" borderId="3" xfId="0" applyNumberFormat="1" applyFont="1" applyFill="1" applyBorder="1" applyProtection="1">
      <protection locked="0"/>
    </xf>
    <xf numFmtId="5" fontId="4" fillId="0" borderId="0" xfId="0" applyNumberFormat="1" applyFont="1" applyFill="1" applyBorder="1" applyProtection="1"/>
    <xf numFmtId="9" fontId="5" fillId="2" borderId="1" xfId="0" applyNumberFormat="1" applyFont="1" applyFill="1" applyBorder="1" applyProtection="1">
      <protection locked="0"/>
    </xf>
    <xf numFmtId="5" fontId="4" fillId="0" borderId="0" xfId="0" applyNumberFormat="1" applyFont="1"/>
    <xf numFmtId="9" fontId="5" fillId="2" borderId="9" xfId="0" applyNumberFormat="1" applyFont="1" applyFill="1" applyBorder="1" applyProtection="1">
      <protection locked="0"/>
    </xf>
    <xf numFmtId="5" fontId="3" fillId="0" borderId="0" xfId="0" applyNumberFormat="1" applyFont="1" applyFill="1" applyBorder="1" applyProtection="1"/>
    <xf numFmtId="37" fontId="4" fillId="0" borderId="13" xfId="0" applyFont="1" applyBorder="1"/>
    <xf numFmtId="5" fontId="6" fillId="0" borderId="0" xfId="0" applyNumberFormat="1" applyFont="1"/>
    <xf numFmtId="37" fontId="4" fillId="0" borderId="2" xfId="0" quotePrefix="1" applyFont="1" applyBorder="1" applyAlignment="1">
      <alignment horizontal="center"/>
    </xf>
    <xf numFmtId="37" fontId="5" fillId="2" borderId="4" xfId="0" applyFont="1" applyFill="1" applyBorder="1" applyProtection="1">
      <protection locked="0"/>
    </xf>
    <xf numFmtId="39" fontId="5" fillId="2" borderId="6" xfId="0" applyNumberFormat="1" applyFont="1" applyFill="1" applyBorder="1" applyProtection="1">
      <protection locked="0"/>
    </xf>
    <xf numFmtId="37" fontId="4" fillId="0" borderId="0" xfId="0" quotePrefix="1" applyFont="1" applyAlignment="1">
      <alignment horizontal="left"/>
    </xf>
    <xf numFmtId="37" fontId="5" fillId="2" borderId="7" xfId="0" applyFont="1" applyFill="1" applyBorder="1" applyAlignment="1" applyProtection="1">
      <alignment horizontal="left"/>
      <protection locked="0"/>
    </xf>
    <xf numFmtId="39" fontId="5" fillId="2" borderId="8" xfId="0" applyNumberFormat="1" applyFont="1" applyFill="1" applyBorder="1" applyProtection="1">
      <protection locked="0"/>
    </xf>
    <xf numFmtId="37" fontId="5" fillId="2" borderId="3" xfId="0" applyFont="1" applyFill="1" applyBorder="1" applyProtection="1">
      <protection locked="0"/>
    </xf>
    <xf numFmtId="37" fontId="5" fillId="2" borderId="10" xfId="0" applyFont="1" applyFill="1" applyBorder="1" applyAlignment="1" applyProtection="1">
      <alignment horizontal="left"/>
      <protection locked="0"/>
    </xf>
    <xf numFmtId="39" fontId="5" fillId="2" borderId="12" xfId="0" applyNumberFormat="1" applyFont="1" applyFill="1" applyBorder="1" applyProtection="1">
      <protection locked="0"/>
    </xf>
    <xf numFmtId="37" fontId="4" fillId="0" borderId="9" xfId="0" applyFont="1" applyBorder="1" applyAlignment="1">
      <alignment horizontal="center"/>
    </xf>
    <xf numFmtId="39" fontId="4" fillId="0" borderId="0" xfId="0" applyNumberFormat="1" applyFont="1"/>
    <xf numFmtId="37" fontId="4" fillId="0" borderId="0" xfId="0" applyFont="1" applyAlignment="1">
      <alignment horizontal="left" indent="1"/>
    </xf>
    <xf numFmtId="37" fontId="6" fillId="0" borderId="0" xfId="0" applyFont="1"/>
    <xf numFmtId="165" fontId="4" fillId="0" borderId="0" xfId="0" applyNumberFormat="1" applyFont="1"/>
    <xf numFmtId="37" fontId="7" fillId="2" borderId="3" xfId="0" applyFont="1" applyFill="1" applyBorder="1" applyProtection="1">
      <protection locked="0"/>
    </xf>
    <xf numFmtId="165" fontId="3" fillId="0" borderId="0" xfId="0" applyNumberFormat="1" applyFont="1"/>
    <xf numFmtId="165" fontId="6" fillId="0" borderId="0" xfId="2" applyNumberFormat="1" applyFont="1"/>
    <xf numFmtId="37" fontId="4" fillId="0" borderId="1" xfId="0" quotePrefix="1" applyFont="1" applyBorder="1" applyAlignment="1">
      <alignment horizontal="center"/>
    </xf>
    <xf numFmtId="165" fontId="5" fillId="2" borderId="1" xfId="0" applyNumberFormat="1" applyFont="1" applyFill="1" applyBorder="1" applyProtection="1">
      <protection locked="0"/>
    </xf>
    <xf numFmtId="165" fontId="4" fillId="0" borderId="0" xfId="2" applyNumberFormat="1" applyFont="1"/>
    <xf numFmtId="165" fontId="5" fillId="2" borderId="4" xfId="0" applyNumberFormat="1" applyFont="1" applyFill="1" applyBorder="1" applyProtection="1">
      <protection locked="0"/>
    </xf>
    <xf numFmtId="165" fontId="5" fillId="2" borderId="5" xfId="0" applyNumberFormat="1" applyFont="1" applyFill="1" applyBorder="1" applyProtection="1">
      <protection locked="0"/>
    </xf>
    <xf numFmtId="165" fontId="5" fillId="2" borderId="6" xfId="0" applyNumberFormat="1" applyFont="1" applyFill="1" applyBorder="1" applyProtection="1">
      <protection locked="0"/>
    </xf>
    <xf numFmtId="37" fontId="5" fillId="2" borderId="7" xfId="0" applyFont="1" applyFill="1" applyBorder="1" applyProtection="1">
      <protection locked="0"/>
    </xf>
    <xf numFmtId="165" fontId="5" fillId="2" borderId="9" xfId="0" applyNumberFormat="1" applyFont="1" applyFill="1" applyBorder="1" applyProtection="1">
      <protection locked="0"/>
    </xf>
    <xf numFmtId="165" fontId="5" fillId="2" borderId="7" xfId="0" applyNumberFormat="1" applyFont="1" applyFill="1" applyBorder="1" applyProtection="1">
      <protection locked="0"/>
    </xf>
    <xf numFmtId="165" fontId="5" fillId="2" borderId="0" xfId="0" applyNumberFormat="1" applyFont="1" applyFill="1" applyBorder="1" applyProtection="1">
      <protection locked="0"/>
    </xf>
    <xf numFmtId="165" fontId="5" fillId="2" borderId="8" xfId="0" applyNumberFormat="1" applyFont="1" applyFill="1" applyBorder="1" applyProtection="1">
      <protection locked="0"/>
    </xf>
    <xf numFmtId="37" fontId="5" fillId="2" borderId="10" xfId="0" applyFont="1" applyFill="1" applyBorder="1" applyProtection="1">
      <protection locked="0"/>
    </xf>
    <xf numFmtId="165" fontId="5" fillId="2" borderId="3" xfId="0" applyNumberFormat="1" applyFont="1" applyFill="1" applyBorder="1" applyProtection="1">
      <protection locked="0"/>
    </xf>
    <xf numFmtId="37" fontId="4" fillId="0" borderId="0" xfId="0" applyFont="1" applyBorder="1" applyAlignment="1">
      <alignment horizontal="center"/>
    </xf>
    <xf numFmtId="168" fontId="5" fillId="2" borderId="1" xfId="0" applyNumberFormat="1" applyFont="1" applyFill="1" applyBorder="1" applyProtection="1">
      <protection locked="0"/>
    </xf>
    <xf numFmtId="9" fontId="5" fillId="2" borderId="2" xfId="0" applyNumberFormat="1" applyFont="1" applyFill="1" applyBorder="1" applyProtection="1">
      <protection locked="0"/>
    </xf>
    <xf numFmtId="168" fontId="5" fillId="2" borderId="9" xfId="0" applyNumberFormat="1" applyFont="1" applyFill="1" applyBorder="1" applyProtection="1">
      <protection locked="0"/>
    </xf>
    <xf numFmtId="168" fontId="5" fillId="2" borderId="3" xfId="0" applyNumberFormat="1" applyFont="1" applyFill="1" applyBorder="1" applyProtection="1">
      <protection locked="0"/>
    </xf>
    <xf numFmtId="168" fontId="4" fillId="0" borderId="13" xfId="0" applyNumberFormat="1" applyFont="1" applyFill="1" applyBorder="1" applyProtection="1"/>
    <xf numFmtId="168" fontId="4" fillId="0" borderId="0" xfId="0" applyNumberFormat="1" applyFont="1" applyFill="1" applyBorder="1"/>
    <xf numFmtId="168" fontId="4" fillId="0" borderId="13" xfId="0" applyNumberFormat="1" applyFont="1" applyBorder="1"/>
    <xf numFmtId="168" fontId="4" fillId="0" borderId="0" xfId="0" applyNumberFormat="1" applyFont="1"/>
    <xf numFmtId="37" fontId="4" fillId="0" borderId="0" xfId="0" quotePrefix="1" applyFont="1" applyBorder="1" applyAlignment="1">
      <alignment horizontal="center"/>
    </xf>
    <xf numFmtId="37" fontId="4" fillId="0" borderId="0" xfId="0" quotePrefix="1" applyFont="1" applyAlignment="1">
      <alignment horizontal="center"/>
    </xf>
    <xf numFmtId="37" fontId="4" fillId="0" borderId="2" xfId="0" applyFont="1" applyBorder="1" applyAlignment="1">
      <alignment horizontal="center"/>
    </xf>
    <xf numFmtId="5" fontId="3" fillId="0" borderId="0" xfId="0" applyNumberFormat="1" applyFont="1"/>
    <xf numFmtId="37" fontId="5" fillId="2" borderId="2" xfId="0" applyFont="1" applyFill="1" applyBorder="1" applyProtection="1">
      <protection locked="0"/>
    </xf>
    <xf numFmtId="165" fontId="5" fillId="2" borderId="2" xfId="0" applyNumberFormat="1" applyFont="1" applyFill="1" applyBorder="1" applyProtection="1">
      <protection locked="0"/>
    </xf>
    <xf numFmtId="165" fontId="6" fillId="0" borderId="0" xfId="0" applyNumberFormat="1" applyFont="1"/>
    <xf numFmtId="168" fontId="5" fillId="2" borderId="4" xfId="0" applyNumberFormat="1" applyFont="1" applyFill="1" applyBorder="1" applyProtection="1">
      <protection locked="0"/>
    </xf>
    <xf numFmtId="168" fontId="5" fillId="2" borderId="6" xfId="0" applyNumberFormat="1" applyFont="1" applyFill="1" applyBorder="1" applyProtection="1">
      <protection locked="0"/>
    </xf>
    <xf numFmtId="7" fontId="5" fillId="2" borderId="4" xfId="0" applyNumberFormat="1" applyFont="1" applyFill="1" applyBorder="1" applyProtection="1">
      <protection locked="0"/>
    </xf>
    <xf numFmtId="7" fontId="5" fillId="2" borderId="6" xfId="0" applyNumberFormat="1" applyFont="1" applyFill="1" applyBorder="1" applyProtection="1">
      <protection locked="0"/>
    </xf>
    <xf numFmtId="168" fontId="5" fillId="2" borderId="7" xfId="0" applyNumberFormat="1" applyFont="1" applyFill="1" applyBorder="1" applyProtection="1">
      <protection locked="0"/>
    </xf>
    <xf numFmtId="168" fontId="5" fillId="2" borderId="8" xfId="0" applyNumberFormat="1" applyFont="1" applyFill="1" applyBorder="1" applyProtection="1">
      <protection locked="0"/>
    </xf>
    <xf numFmtId="7" fontId="5" fillId="2" borderId="7" xfId="0" applyNumberFormat="1" applyFont="1" applyFill="1" applyBorder="1" applyProtection="1">
      <protection locked="0"/>
    </xf>
    <xf numFmtId="7" fontId="5" fillId="2" borderId="8" xfId="0" applyNumberFormat="1" applyFont="1" applyFill="1" applyBorder="1" applyProtection="1">
      <protection locked="0"/>
    </xf>
    <xf numFmtId="168" fontId="3" fillId="0" borderId="0" xfId="0" applyNumberFormat="1" applyFont="1"/>
    <xf numFmtId="168" fontId="6" fillId="0" borderId="0" xfId="0" applyNumberFormat="1" applyFont="1"/>
    <xf numFmtId="37" fontId="4" fillId="0" borderId="6" xfId="0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3" fontId="4" fillId="0" borderId="0" xfId="0" applyNumberFormat="1" applyFont="1"/>
    <xf numFmtId="7" fontId="5" fillId="2" borderId="1" xfId="0" applyNumberFormat="1" applyFont="1" applyFill="1" applyBorder="1" applyProtection="1">
      <protection locked="0"/>
    </xf>
    <xf numFmtId="7" fontId="5" fillId="2" borderId="9" xfId="0" applyNumberFormat="1" applyFont="1" applyFill="1" applyBorder="1" applyProtection="1">
      <protection locked="0"/>
    </xf>
    <xf numFmtId="7" fontId="5" fillId="2" borderId="3" xfId="0" applyNumberFormat="1" applyFont="1" applyFill="1" applyBorder="1" applyProtection="1">
      <protection locked="0"/>
    </xf>
    <xf numFmtId="7" fontId="5" fillId="0" borderId="11" xfId="0" applyNumberFormat="1" applyFont="1" applyFill="1" applyBorder="1" applyProtection="1">
      <protection locked="0"/>
    </xf>
    <xf numFmtId="7" fontId="5" fillId="0" borderId="0" xfId="0" applyNumberFormat="1" applyFont="1" applyFill="1" applyBorder="1" applyProtection="1">
      <protection locked="0"/>
    </xf>
    <xf numFmtId="7" fontId="5" fillId="2" borderId="2" xfId="0" applyNumberFormat="1" applyFont="1" applyFill="1" applyBorder="1" applyProtection="1">
      <protection locked="0"/>
    </xf>
    <xf numFmtId="39" fontId="6" fillId="0" borderId="0" xfId="0" applyNumberFormat="1" applyFont="1"/>
    <xf numFmtId="37" fontId="4" fillId="0" borderId="9" xfId="0" quotePrefix="1" applyFont="1" applyBorder="1" applyAlignment="1">
      <alignment horizontal="center"/>
    </xf>
    <xf numFmtId="9" fontId="5" fillId="2" borderId="2" xfId="0" applyNumberFormat="1" applyFont="1" applyFill="1" applyBorder="1" applyAlignment="1" applyProtection="1">
      <alignment horizontal="center"/>
      <protection locked="0"/>
    </xf>
    <xf numFmtId="7" fontId="4" fillId="0" borderId="0" xfId="0" applyNumberFormat="1" applyFont="1"/>
    <xf numFmtId="37" fontId="4" fillId="0" borderId="8" xfId="0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165" fontId="4" fillId="0" borderId="0" xfId="0" applyNumberFormat="1" applyFont="1" applyFill="1" applyBorder="1" applyProtection="1">
      <protection locked="0"/>
    </xf>
    <xf numFmtId="5" fontId="5" fillId="2" borderId="4" xfId="0" applyNumberFormat="1" applyFont="1" applyFill="1" applyBorder="1" applyProtection="1">
      <protection locked="0"/>
    </xf>
    <xf numFmtId="5" fontId="5" fillId="2" borderId="6" xfId="0" applyNumberFormat="1" applyFont="1" applyFill="1" applyBorder="1" applyProtection="1">
      <protection locked="0"/>
    </xf>
    <xf numFmtId="5" fontId="5" fillId="2" borderId="7" xfId="0" applyNumberFormat="1" applyFont="1" applyFill="1" applyBorder="1" applyProtection="1">
      <protection locked="0"/>
    </xf>
    <xf numFmtId="5" fontId="5" fillId="2" borderId="8" xfId="0" applyNumberFormat="1" applyFont="1" applyFill="1" applyBorder="1" applyProtection="1">
      <protection locked="0"/>
    </xf>
    <xf numFmtId="5" fontId="7" fillId="2" borderId="10" xfId="0" applyNumberFormat="1" applyFont="1" applyFill="1" applyBorder="1" applyProtection="1">
      <protection locked="0"/>
    </xf>
    <xf numFmtId="5" fontId="7" fillId="0" borderId="0" xfId="0" applyNumberFormat="1" applyFont="1" applyFill="1" applyBorder="1" applyProtection="1">
      <protection locked="0"/>
    </xf>
    <xf numFmtId="5" fontId="4" fillId="0" borderId="0" xfId="0" quotePrefix="1" applyNumberFormat="1" applyFont="1" applyAlignment="1">
      <alignment horizontal="center"/>
    </xf>
    <xf numFmtId="37" fontId="4" fillId="0" borderId="14" xfId="0" applyFont="1" applyBorder="1"/>
    <xf numFmtId="37" fontId="4" fillId="0" borderId="15" xfId="0" applyFont="1" applyBorder="1"/>
    <xf numFmtId="5" fontId="5" fillId="2" borderId="2" xfId="0" applyNumberFormat="1" applyFont="1" applyFill="1" applyBorder="1" applyProtection="1">
      <protection locked="0"/>
    </xf>
    <xf numFmtId="10" fontId="5" fillId="2" borderId="9" xfId="0" applyNumberFormat="1" applyFont="1" applyFill="1" applyBorder="1" applyProtection="1">
      <protection locked="0"/>
    </xf>
    <xf numFmtId="37" fontId="5" fillId="2" borderId="0" xfId="0" applyFont="1" applyFill="1" applyBorder="1" applyProtection="1">
      <protection locked="0"/>
    </xf>
    <xf numFmtId="10" fontId="5" fillId="2" borderId="8" xfId="0" applyNumberFormat="1" applyFont="1" applyFill="1" applyBorder="1" applyProtection="1">
      <protection locked="0"/>
    </xf>
    <xf numFmtId="174" fontId="4" fillId="0" borderId="0" xfId="2" applyNumberFormat="1" applyFont="1"/>
    <xf numFmtId="10" fontId="4" fillId="0" borderId="0" xfId="2" applyNumberFormat="1" applyFont="1"/>
    <xf numFmtId="37" fontId="5" fillId="2" borderId="11" xfId="0" applyFont="1" applyFill="1" applyBorder="1" applyProtection="1">
      <protection locked="0"/>
    </xf>
    <xf numFmtId="10" fontId="5" fillId="2" borderId="12" xfId="0" applyNumberFormat="1" applyFont="1" applyFill="1" applyBorder="1" applyProtection="1">
      <protection locked="0"/>
    </xf>
    <xf numFmtId="10" fontId="5" fillId="2" borderId="3" xfId="0" applyNumberFormat="1" applyFont="1" applyFill="1" applyBorder="1" applyProtection="1">
      <protection locked="0"/>
    </xf>
    <xf numFmtId="37" fontId="4" fillId="0" borderId="0" xfId="0" applyFont="1" applyProtection="1"/>
    <xf numFmtId="37" fontId="3" fillId="0" borderId="0" xfId="0" applyFont="1" applyAlignment="1" applyProtection="1">
      <alignment horizontal="left" indent="5"/>
    </xf>
    <xf numFmtId="37" fontId="4" fillId="0" borderId="0" xfId="0" quotePrefix="1" applyFont="1" applyAlignment="1" applyProtection="1">
      <alignment horizontal="left" indent="5"/>
    </xf>
    <xf numFmtId="5" fontId="4" fillId="0" borderId="0" xfId="0" applyNumberFormat="1" applyFont="1" applyProtection="1"/>
    <xf numFmtId="5" fontId="3" fillId="0" borderId="0" xfId="0" applyNumberFormat="1" applyFont="1" applyBorder="1" applyProtection="1"/>
    <xf numFmtId="37" fontId="4" fillId="0" borderId="0" xfId="0" applyFont="1" applyAlignment="1" applyProtection="1">
      <alignment horizontal="left" indent="6"/>
    </xf>
    <xf numFmtId="5" fontId="6" fillId="0" borderId="0" xfId="0" applyNumberFormat="1" applyFont="1" applyBorder="1" applyProtection="1"/>
    <xf numFmtId="10" fontId="4" fillId="0" borderId="0" xfId="0" applyNumberFormat="1" applyFont="1" applyProtection="1"/>
    <xf numFmtId="5" fontId="5" fillId="2" borderId="10" xfId="0" applyNumberFormat="1" applyFont="1" applyFill="1" applyBorder="1" applyProtection="1">
      <protection locked="0"/>
    </xf>
    <xf numFmtId="5" fontId="5" fillId="2" borderId="12" xfId="0" applyNumberFormat="1" applyFont="1" applyFill="1" applyBorder="1" applyProtection="1">
      <protection locked="0"/>
    </xf>
    <xf numFmtId="5" fontId="7" fillId="2" borderId="12" xfId="0" applyNumberFormat="1" applyFont="1" applyFill="1" applyBorder="1" applyProtection="1">
      <protection locked="0"/>
    </xf>
    <xf numFmtId="165" fontId="4" fillId="0" borderId="0" xfId="0" applyNumberFormat="1" applyFont="1" applyFill="1" applyBorder="1" applyProtection="1"/>
    <xf numFmtId="37" fontId="4" fillId="0" borderId="0" xfId="0" applyNumberFormat="1" applyFont="1" applyAlignment="1">
      <alignment horizontal="center"/>
    </xf>
    <xf numFmtId="39" fontId="5" fillId="2" borderId="1" xfId="0" applyNumberFormat="1" applyFont="1" applyFill="1" applyBorder="1" applyProtection="1">
      <protection locked="0"/>
    </xf>
    <xf numFmtId="39" fontId="5" fillId="2" borderId="9" xfId="0" applyNumberFormat="1" applyFont="1" applyFill="1" applyBorder="1" applyProtection="1">
      <protection locked="0"/>
    </xf>
    <xf numFmtId="5" fontId="7" fillId="2" borderId="3" xfId="0" applyNumberFormat="1" applyFont="1" applyFill="1" applyBorder="1" applyProtection="1">
      <protection locked="0"/>
    </xf>
    <xf numFmtId="5" fontId="7" fillId="2" borderId="2" xfId="0" applyNumberFormat="1" applyFont="1" applyFill="1" applyBorder="1" applyProtection="1">
      <protection locked="0"/>
    </xf>
    <xf numFmtId="5" fontId="8" fillId="2" borderId="6" xfId="0" applyNumberFormat="1" applyFont="1" applyFill="1" applyBorder="1" applyProtection="1">
      <protection locked="0"/>
    </xf>
    <xf numFmtId="5" fontId="8" fillId="2" borderId="8" xfId="0" applyNumberFormat="1" applyFont="1" applyFill="1" applyBorder="1" applyProtection="1">
      <protection locked="0"/>
    </xf>
    <xf numFmtId="5" fontId="8" fillId="2" borderId="12" xfId="0" applyNumberFormat="1" applyFont="1" applyFill="1" applyBorder="1" applyProtection="1">
      <protection locked="0"/>
    </xf>
    <xf numFmtId="5" fontId="9" fillId="2" borderId="12" xfId="0" applyNumberFormat="1" applyFont="1" applyFill="1" applyBorder="1" applyProtection="1">
      <protection locked="0"/>
    </xf>
    <xf numFmtId="37" fontId="4" fillId="0" borderId="2" xfId="0" applyFont="1" applyFill="1" applyBorder="1" applyAlignment="1">
      <alignment horizontal="center"/>
    </xf>
    <xf numFmtId="172" fontId="5" fillId="2" borderId="1" xfId="0" applyNumberFormat="1" applyFont="1" applyFill="1" applyBorder="1" applyProtection="1">
      <protection locked="0"/>
    </xf>
    <xf numFmtId="172" fontId="5" fillId="2" borderId="9" xfId="0" applyNumberFormat="1" applyFont="1" applyFill="1" applyBorder="1" applyProtection="1">
      <protection locked="0"/>
    </xf>
    <xf numFmtId="9" fontId="6" fillId="0" borderId="0" xfId="2" applyNumberFormat="1" applyFont="1"/>
    <xf numFmtId="37" fontId="5" fillId="2" borderId="14" xfId="0" applyFont="1" applyFill="1" applyBorder="1" applyAlignment="1" applyProtection="1">
      <alignment horizontal="left" indent="1"/>
      <protection locked="0"/>
    </xf>
    <xf numFmtId="37" fontId="4" fillId="2" borderId="15" xfId="0" applyFont="1" applyFill="1" applyBorder="1" applyAlignment="1">
      <alignment horizontal="left" indent="1"/>
    </xf>
    <xf numFmtId="37" fontId="5" fillId="2" borderId="4" xfId="0" applyFont="1" applyFill="1" applyBorder="1" applyAlignment="1" applyProtection="1">
      <alignment horizontal="left" indent="1"/>
      <protection locked="0"/>
    </xf>
    <xf numFmtId="37" fontId="5" fillId="2" borderId="6" xfId="0" applyFont="1" applyFill="1" applyBorder="1" applyAlignment="1" applyProtection="1">
      <alignment horizontal="left" indent="1"/>
      <protection locked="0"/>
    </xf>
    <xf numFmtId="37" fontId="5" fillId="2" borderId="7" xfId="0" applyFont="1" applyFill="1" applyBorder="1" applyAlignment="1" applyProtection="1">
      <alignment horizontal="left" indent="1"/>
      <protection locked="0"/>
    </xf>
    <xf numFmtId="37" fontId="5" fillId="2" borderId="8" xfId="0" applyFont="1" applyFill="1" applyBorder="1" applyAlignment="1" applyProtection="1">
      <alignment horizontal="left" indent="1"/>
      <protection locked="0"/>
    </xf>
    <xf numFmtId="37" fontId="3" fillId="0" borderId="0" xfId="0" applyFont="1" applyAlignment="1">
      <alignment horizontal="left"/>
    </xf>
    <xf numFmtId="39" fontId="5" fillId="2" borderId="2" xfId="0" applyNumberFormat="1" applyFont="1" applyFill="1" applyBorder="1" applyProtection="1">
      <protection locked="0"/>
    </xf>
    <xf numFmtId="171" fontId="6" fillId="0" borderId="0" xfId="0" applyNumberFormat="1" applyFont="1"/>
    <xf numFmtId="37" fontId="4" fillId="0" borderId="2" xfId="0" applyFont="1" applyBorder="1"/>
    <xf numFmtId="164" fontId="4" fillId="0" borderId="0" xfId="0" applyNumberFormat="1" applyFont="1" applyAlignment="1">
      <alignment horizontal="right"/>
    </xf>
    <xf numFmtId="5" fontId="8" fillId="2" borderId="4" xfId="0" applyNumberFormat="1" applyFont="1" applyFill="1" applyBorder="1" applyProtection="1">
      <protection locked="0"/>
    </xf>
    <xf numFmtId="5" fontId="8" fillId="2" borderId="5" xfId="0" applyNumberFormat="1" applyFont="1" applyFill="1" applyBorder="1" applyProtection="1">
      <protection locked="0"/>
    </xf>
    <xf numFmtId="37" fontId="8" fillId="2" borderId="4" xfId="0" applyFont="1" applyFill="1" applyBorder="1" applyProtection="1">
      <protection locked="0"/>
    </xf>
    <xf numFmtId="5" fontId="8" fillId="2" borderId="7" xfId="0" applyNumberFormat="1" applyFont="1" applyFill="1" applyBorder="1" applyProtection="1">
      <protection locked="0"/>
    </xf>
    <xf numFmtId="5" fontId="8" fillId="2" borderId="0" xfId="0" applyNumberFormat="1" applyFont="1" applyFill="1" applyBorder="1" applyProtection="1">
      <protection locked="0"/>
    </xf>
    <xf numFmtId="37" fontId="8" fillId="2" borderId="7" xfId="0" applyFont="1" applyFill="1" applyBorder="1" applyProtection="1">
      <protection locked="0"/>
    </xf>
    <xf numFmtId="37" fontId="8" fillId="2" borderId="10" xfId="0" applyFont="1" applyFill="1" applyBorder="1" applyProtection="1">
      <protection locked="0"/>
    </xf>
    <xf numFmtId="5" fontId="4" fillId="0" borderId="0" xfId="0" applyNumberFormat="1" applyFont="1" applyBorder="1"/>
    <xf numFmtId="5" fontId="4" fillId="0" borderId="13" xfId="0" applyNumberFormat="1" applyFont="1" applyBorder="1"/>
    <xf numFmtId="37" fontId="4" fillId="0" borderId="0" xfId="0" applyFont="1" applyFill="1" applyBorder="1" applyProtection="1"/>
    <xf numFmtId="5" fontId="4" fillId="0" borderId="11" xfId="0" applyNumberFormat="1" applyFont="1" applyBorder="1"/>
    <xf numFmtId="5" fontId="9" fillId="2" borderId="10" xfId="0" applyNumberFormat="1" applyFont="1" applyFill="1" applyBorder="1" applyProtection="1">
      <protection locked="0"/>
    </xf>
    <xf numFmtId="5" fontId="9" fillId="2" borderId="11" xfId="0" applyNumberFormat="1" applyFont="1" applyFill="1" applyBorder="1" applyProtection="1">
      <protection locked="0"/>
    </xf>
    <xf numFmtId="164" fontId="4" fillId="0" borderId="0" xfId="0" quotePrefix="1" applyNumberFormat="1" applyFont="1" applyAlignment="1">
      <alignment horizontal="right"/>
    </xf>
    <xf numFmtId="5" fontId="4" fillId="0" borderId="0" xfId="1" applyNumberFormat="1" applyFont="1"/>
    <xf numFmtId="37" fontId="5" fillId="2" borderId="1" xfId="0" applyNumberFormat="1" applyFont="1" applyFill="1" applyBorder="1" applyAlignment="1" applyProtection="1">
      <alignment horizontal="center"/>
      <protection locked="0"/>
    </xf>
    <xf numFmtId="168" fontId="4" fillId="0" borderId="0" xfId="0" quotePrefix="1" applyNumberFormat="1" applyFont="1" applyAlignment="1">
      <alignment horizontal="right"/>
    </xf>
    <xf numFmtId="165" fontId="4" fillId="0" borderId="0" xfId="2" quotePrefix="1" applyNumberFormat="1" applyFont="1" applyAlignment="1">
      <alignment horizontal="right"/>
    </xf>
    <xf numFmtId="37" fontId="5" fillId="2" borderId="9" xfId="0" applyNumberFormat="1" applyFont="1" applyFill="1" applyBorder="1" applyAlignment="1" applyProtection="1">
      <alignment horizontal="center"/>
      <protection locked="0"/>
    </xf>
    <xf numFmtId="165" fontId="3" fillId="0" borderId="0" xfId="2" quotePrefix="1" applyNumberFormat="1" applyFont="1" applyAlignment="1">
      <alignment horizontal="right"/>
    </xf>
    <xf numFmtId="168" fontId="3" fillId="0" borderId="0" xfId="0" quotePrefix="1" applyNumberFormat="1" applyFont="1" applyAlignment="1">
      <alignment horizontal="right"/>
    </xf>
    <xf numFmtId="165" fontId="4" fillId="0" borderId="0" xfId="0" applyNumberFormat="1" applyFont="1" applyFill="1" applyBorder="1"/>
    <xf numFmtId="37" fontId="4" fillId="0" borderId="11" xfId="0" quotePrefix="1" applyFont="1" applyBorder="1" applyAlignment="1">
      <alignment horizontal="right"/>
    </xf>
    <xf numFmtId="165" fontId="7" fillId="2" borderId="3" xfId="0" applyNumberFormat="1" applyFont="1" applyFill="1" applyBorder="1" applyProtection="1">
      <protection locked="0"/>
    </xf>
    <xf numFmtId="165" fontId="3" fillId="0" borderId="0" xfId="0" applyNumberFormat="1" applyFont="1" applyFill="1" applyBorder="1"/>
    <xf numFmtId="37" fontId="3" fillId="0" borderId="0" xfId="0" quotePrefix="1" applyFont="1" applyAlignment="1">
      <alignment horizontal="right"/>
    </xf>
    <xf numFmtId="165" fontId="3" fillId="0" borderId="0" xfId="0" applyNumberFormat="1" applyFont="1" applyAlignment="1">
      <alignment horizontal="right"/>
    </xf>
    <xf numFmtId="5" fontId="3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37" fontId="3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right"/>
    </xf>
    <xf numFmtId="164" fontId="4" fillId="0" borderId="0" xfId="0" quotePrefix="1" applyNumberFormat="1" applyFont="1" applyAlignment="1" applyProtection="1">
      <alignment horizontal="right"/>
    </xf>
    <xf numFmtId="15" fontId="4" fillId="0" borderId="0" xfId="0" applyNumberFormat="1" applyFont="1" applyAlignment="1" applyProtection="1">
      <alignment horizontal="center"/>
    </xf>
    <xf numFmtId="18" fontId="4" fillId="0" borderId="0" xfId="0" applyNumberFormat="1" applyFont="1" applyAlignment="1" applyProtection="1">
      <alignment horizontal="right"/>
    </xf>
    <xf numFmtId="15" fontId="4" fillId="0" borderId="0" xfId="0" applyNumberFormat="1" applyFont="1" applyAlignment="1" applyProtection="1">
      <alignment horizontal="right"/>
    </xf>
    <xf numFmtId="164" fontId="4" fillId="0" borderId="0" xfId="0" quotePrefix="1" applyNumberFormat="1" applyFont="1" applyAlignment="1" applyProtection="1">
      <alignment horizontal="center"/>
    </xf>
    <xf numFmtId="164" fontId="4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Protection="1"/>
    <xf numFmtId="37" fontId="4" fillId="0" borderId="0" xfId="0" applyFont="1" applyAlignment="1" applyProtection="1"/>
    <xf numFmtId="37" fontId="4" fillId="0" borderId="3" xfId="0" applyFont="1" applyBorder="1" applyAlignment="1" applyProtection="1">
      <alignment horizontal="center"/>
    </xf>
    <xf numFmtId="5" fontId="4" fillId="0" borderId="2" xfId="0" applyNumberFormat="1" applyFont="1" applyBorder="1" applyAlignment="1" applyProtection="1">
      <alignment horizontal="center"/>
    </xf>
    <xf numFmtId="37" fontId="4" fillId="0" borderId="0" xfId="0" quotePrefix="1" applyFont="1" applyAlignment="1" applyProtection="1">
      <alignment horizontal="left" indent="1"/>
    </xf>
    <xf numFmtId="37" fontId="4" fillId="0" borderId="0" xfId="0" applyFont="1" applyAlignment="1" applyProtection="1">
      <alignment horizontal="left" indent="1"/>
    </xf>
    <xf numFmtId="5" fontId="3" fillId="0" borderId="0" xfId="0" applyNumberFormat="1" applyFont="1" applyProtection="1"/>
    <xf numFmtId="37" fontId="4" fillId="0" borderId="0" xfId="0" applyFont="1" applyAlignment="1" applyProtection="1">
      <alignment horizontal="left"/>
    </xf>
    <xf numFmtId="10" fontId="4" fillId="0" borderId="0" xfId="2" applyNumberFormat="1" applyFont="1" applyProtection="1"/>
    <xf numFmtId="165" fontId="4" fillId="0" borderId="0" xfId="2" applyNumberFormat="1" applyFont="1" applyProtection="1"/>
    <xf numFmtId="5" fontId="4" fillId="0" borderId="0" xfId="0" applyNumberFormat="1" applyFont="1" applyAlignment="1" applyProtection="1">
      <alignment horizontal="right"/>
    </xf>
    <xf numFmtId="37" fontId="4" fillId="0" borderId="0" xfId="0" quotePrefix="1" applyFont="1" applyAlignment="1" applyProtection="1">
      <alignment horizontal="left"/>
    </xf>
    <xf numFmtId="37" fontId="6" fillId="0" borderId="0" xfId="0" applyFont="1" applyProtection="1"/>
    <xf numFmtId="5" fontId="4" fillId="0" borderId="0" xfId="0" applyNumberFormat="1" applyFont="1" applyBorder="1" applyProtection="1"/>
    <xf numFmtId="5" fontId="4" fillId="0" borderId="0" xfId="0" applyNumberFormat="1" applyFont="1" applyAlignment="1" applyProtection="1">
      <alignment horizontal="left"/>
    </xf>
    <xf numFmtId="5" fontId="4" fillId="0" borderId="0" xfId="0" quotePrefix="1" applyNumberFormat="1" applyFont="1" applyAlignment="1" applyProtection="1">
      <alignment horizontal="center"/>
    </xf>
    <xf numFmtId="37" fontId="10" fillId="0" borderId="0" xfId="0" applyFont="1" applyProtection="1"/>
    <xf numFmtId="5" fontId="4" fillId="0" borderId="2" xfId="0" applyNumberFormat="1" applyFont="1" applyBorder="1" applyProtection="1"/>
    <xf numFmtId="5" fontId="4" fillId="0" borderId="0" xfId="0" applyNumberFormat="1" applyFont="1" applyAlignment="1" applyProtection="1"/>
    <xf numFmtId="5" fontId="4" fillId="0" borderId="3" xfId="0" applyNumberFormat="1" applyFont="1" applyBorder="1" applyAlignment="1" applyProtection="1">
      <alignment horizontal="center"/>
    </xf>
    <xf numFmtId="5" fontId="3" fillId="0" borderId="0" xfId="0" applyNumberFormat="1" applyFont="1" applyAlignment="1" applyProtection="1">
      <alignment horizontal="right"/>
    </xf>
    <xf numFmtId="5" fontId="4" fillId="0" borderId="3" xfId="0" applyNumberFormat="1" applyFont="1" applyBorder="1" applyProtection="1"/>
    <xf numFmtId="37" fontId="4" fillId="0" borderId="0" xfId="0" quotePrefix="1" applyFont="1" applyAlignment="1" applyProtection="1">
      <alignment horizontal="right"/>
    </xf>
    <xf numFmtId="37" fontId="4" fillId="0" borderId="0" xfId="0" applyFont="1" applyFill="1" applyProtection="1"/>
    <xf numFmtId="5" fontId="4" fillId="0" borderId="1" xfId="0" applyNumberFormat="1" applyFont="1" applyBorder="1" applyProtection="1"/>
    <xf numFmtId="37" fontId="4" fillId="0" borderId="0" xfId="0" applyNumberFormat="1" applyFont="1"/>
    <xf numFmtId="173" fontId="4" fillId="0" borderId="0" xfId="0" applyNumberFormat="1" applyFont="1"/>
    <xf numFmtId="165" fontId="3" fillId="0" borderId="0" xfId="2" applyNumberFormat="1" applyFont="1"/>
    <xf numFmtId="164" fontId="4" fillId="0" borderId="0" xfId="0" applyNumberFormat="1" applyFont="1" applyAlignment="1" applyProtection="1">
      <alignment horizontal="right"/>
    </xf>
    <xf numFmtId="37" fontId="4" fillId="0" borderId="14" xfId="0" applyFont="1" applyBorder="1" applyAlignment="1">
      <alignment horizontal="center"/>
    </xf>
    <xf numFmtId="37" fontId="4" fillId="0" borderId="15" xfId="0" applyFont="1" applyBorder="1" applyAlignment="1">
      <alignment horizontal="center"/>
    </xf>
    <xf numFmtId="37" fontId="4" fillId="0" borderId="0" xfId="0" applyFont="1" applyAlignment="1">
      <alignment horizontal="center"/>
    </xf>
    <xf numFmtId="37" fontId="4" fillId="0" borderId="10" xfId="0" applyFont="1" applyBorder="1" applyAlignment="1">
      <alignment horizontal="center"/>
    </xf>
    <xf numFmtId="37" fontId="4" fillId="0" borderId="12" xfId="0" applyFont="1" applyBorder="1" applyAlignment="1">
      <alignment horizontal="center"/>
    </xf>
    <xf numFmtId="37" fontId="4" fillId="0" borderId="14" xfId="0" applyFont="1" applyBorder="1" applyAlignment="1">
      <alignment horizontal="right"/>
    </xf>
    <xf numFmtId="165" fontId="4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5" fontId="5" fillId="3" borderId="9" xfId="0" applyNumberFormat="1" applyFont="1" applyFill="1" applyBorder="1" applyProtection="1">
      <protection locked="0"/>
    </xf>
    <xf numFmtId="37" fontId="5" fillId="3" borderId="1" xfId="0" applyFont="1" applyFill="1" applyBorder="1" applyProtection="1">
      <protection locked="0"/>
    </xf>
    <xf numFmtId="37" fontId="5" fillId="3" borderId="9" xfId="0" applyFont="1" applyFill="1" applyBorder="1" applyProtection="1">
      <protection locked="0"/>
    </xf>
    <xf numFmtId="37" fontId="5" fillId="3" borderId="3" xfId="0" applyFont="1" applyFill="1" applyBorder="1" applyProtection="1">
      <protection locked="0"/>
    </xf>
    <xf numFmtId="37" fontId="5" fillId="3" borderId="4" xfId="0" applyFont="1" applyFill="1" applyBorder="1" applyProtection="1">
      <protection locked="0"/>
    </xf>
    <xf numFmtId="39" fontId="5" fillId="3" borderId="6" xfId="0" applyNumberFormat="1" applyFont="1" applyFill="1" applyBorder="1" applyProtection="1">
      <protection locked="0"/>
    </xf>
    <xf numFmtId="37" fontId="5" fillId="3" borderId="7" xfId="0" applyFont="1" applyFill="1" applyBorder="1" applyAlignment="1" applyProtection="1">
      <alignment horizontal="left"/>
      <protection locked="0"/>
    </xf>
    <xf numFmtId="39" fontId="5" fillId="3" borderId="8" xfId="0" applyNumberFormat="1" applyFont="1" applyFill="1" applyBorder="1" applyProtection="1">
      <protection locked="0"/>
    </xf>
    <xf numFmtId="37" fontId="5" fillId="3" borderId="10" xfId="0" applyFont="1" applyFill="1" applyBorder="1" applyAlignment="1" applyProtection="1">
      <alignment horizontal="left"/>
      <protection locked="0"/>
    </xf>
    <xf numFmtId="39" fontId="5" fillId="3" borderId="12" xfId="0" applyNumberFormat="1" applyFont="1" applyFill="1" applyBorder="1" applyProtection="1">
      <protection locked="0"/>
    </xf>
    <xf numFmtId="9" fontId="5" fillId="3" borderId="9" xfId="0" applyNumberFormat="1" applyFont="1" applyFill="1" applyBorder="1" applyProtection="1">
      <protection locked="0"/>
    </xf>
    <xf numFmtId="37" fontId="5" fillId="4" borderId="9" xfId="0" applyNumberFormat="1" applyFont="1" applyFill="1" applyBorder="1" applyProtection="1">
      <protection locked="0"/>
    </xf>
    <xf numFmtId="5" fontId="5" fillId="4" borderId="9" xfId="0" applyNumberFormat="1" applyFont="1" applyFill="1" applyBorder="1" applyProtection="1">
      <protection locked="0"/>
    </xf>
    <xf numFmtId="5" fontId="5" fillId="4" borderId="3" xfId="0" applyNumberFormat="1" applyFont="1" applyFill="1" applyBorder="1" applyProtection="1">
      <protection locked="0"/>
    </xf>
    <xf numFmtId="9" fontId="5" fillId="4" borderId="3" xfId="0" applyNumberFormat="1" applyFont="1" applyFill="1" applyBorder="1" applyProtection="1">
      <protection locked="0"/>
    </xf>
    <xf numFmtId="9" fontId="5" fillId="4" borderId="9" xfId="0" applyNumberFormat="1" applyFont="1" applyFill="1" applyBorder="1" applyProtection="1">
      <protection locked="0"/>
    </xf>
    <xf numFmtId="37" fontId="5" fillId="4" borderId="9" xfId="0" applyFont="1" applyFill="1" applyBorder="1" applyProtection="1">
      <protection locked="0"/>
    </xf>
    <xf numFmtId="37" fontId="5" fillId="4" borderId="3" xfId="0" applyFont="1" applyFill="1" applyBorder="1" applyProtection="1">
      <protection locked="0"/>
    </xf>
    <xf numFmtId="37" fontId="5" fillId="4" borderId="1" xfId="0" applyFont="1" applyFill="1" applyBorder="1" applyProtection="1">
      <protection locked="0"/>
    </xf>
    <xf numFmtId="37" fontId="5" fillId="4" borderId="4" xfId="0" applyFont="1" applyFill="1" applyBorder="1" applyProtection="1">
      <protection locked="0"/>
    </xf>
    <xf numFmtId="39" fontId="5" fillId="4" borderId="6" xfId="0" applyNumberFormat="1" applyFont="1" applyFill="1" applyBorder="1" applyProtection="1">
      <protection locked="0"/>
    </xf>
    <xf numFmtId="37" fontId="5" fillId="4" borderId="7" xfId="0" applyFont="1" applyFill="1" applyBorder="1" applyAlignment="1" applyProtection="1">
      <alignment horizontal="left"/>
      <protection locked="0"/>
    </xf>
    <xf numFmtId="39" fontId="5" fillId="4" borderId="8" xfId="0" applyNumberFormat="1" applyFont="1" applyFill="1" applyBorder="1" applyProtection="1">
      <protection locked="0"/>
    </xf>
    <xf numFmtId="37" fontId="5" fillId="4" borderId="10" xfId="0" applyFont="1" applyFill="1" applyBorder="1" applyAlignment="1" applyProtection="1">
      <alignment horizontal="left"/>
      <protection locked="0"/>
    </xf>
    <xf numFmtId="39" fontId="5" fillId="4" borderId="12" xfId="0" applyNumberFormat="1" applyFont="1" applyFill="1" applyBorder="1" applyProtection="1">
      <protection locked="0"/>
    </xf>
    <xf numFmtId="168" fontId="5" fillId="4" borderId="9" xfId="0" applyNumberFormat="1" applyFont="1" applyFill="1" applyBorder="1" applyProtection="1">
      <protection locked="0"/>
    </xf>
    <xf numFmtId="168" fontId="5" fillId="4" borderId="3" xfId="0" applyNumberFormat="1" applyFont="1" applyFill="1" applyBorder="1" applyProtection="1">
      <protection locked="0"/>
    </xf>
    <xf numFmtId="168" fontId="5" fillId="4" borderId="1" xfId="0" applyNumberFormat="1" applyFont="1" applyFill="1" applyBorder="1" applyProtection="1">
      <protection locked="0"/>
    </xf>
    <xf numFmtId="37" fontId="5" fillId="4" borderId="10" xfId="0" applyFont="1" applyFill="1" applyBorder="1" applyProtection="1">
      <protection locked="0"/>
    </xf>
    <xf numFmtId="165" fontId="5" fillId="4" borderId="9" xfId="0" applyNumberFormat="1" applyFont="1" applyFill="1" applyBorder="1" applyProtection="1">
      <protection locked="0"/>
    </xf>
    <xf numFmtId="165" fontId="5" fillId="4" borderId="3" xfId="0" applyNumberFormat="1" applyFont="1" applyFill="1" applyBorder="1" applyProtection="1">
      <protection locked="0"/>
    </xf>
    <xf numFmtId="165" fontId="5" fillId="4" borderId="7" xfId="0" applyNumberFormat="1" applyFont="1" applyFill="1" applyBorder="1" applyProtection="1">
      <protection locked="0"/>
    </xf>
    <xf numFmtId="165" fontId="5" fillId="4" borderId="8" xfId="0" applyNumberFormat="1" applyFont="1" applyFill="1" applyBorder="1" applyProtection="1">
      <protection locked="0"/>
    </xf>
    <xf numFmtId="165" fontId="5" fillId="4" borderId="10" xfId="0" applyNumberFormat="1" applyFont="1" applyFill="1" applyBorder="1" applyProtection="1">
      <protection locked="0"/>
    </xf>
    <xf numFmtId="165" fontId="5" fillId="4" borderId="11" xfId="0" applyNumberFormat="1" applyFont="1" applyFill="1" applyBorder="1" applyProtection="1">
      <protection locked="0"/>
    </xf>
    <xf numFmtId="165" fontId="5" fillId="4" borderId="12" xfId="0" applyNumberFormat="1" applyFont="1" applyFill="1" applyBorder="1" applyProtection="1">
      <protection locked="0"/>
    </xf>
    <xf numFmtId="9" fontId="5" fillId="4" borderId="2" xfId="0" applyNumberFormat="1" applyFont="1" applyFill="1" applyBorder="1" applyProtection="1">
      <protection locked="0"/>
    </xf>
    <xf numFmtId="168" fontId="5" fillId="4" borderId="7" xfId="0" applyNumberFormat="1" applyFont="1" applyFill="1" applyBorder="1" applyProtection="1">
      <protection locked="0"/>
    </xf>
    <xf numFmtId="168" fontId="5" fillId="4" borderId="8" xfId="0" applyNumberFormat="1" applyFont="1" applyFill="1" applyBorder="1" applyProtection="1">
      <protection locked="0"/>
    </xf>
    <xf numFmtId="168" fontId="7" fillId="4" borderId="10" xfId="0" applyNumberFormat="1" applyFont="1" applyFill="1" applyBorder="1" applyProtection="1">
      <protection locked="0"/>
    </xf>
    <xf numFmtId="168" fontId="7" fillId="4" borderId="12" xfId="0" applyNumberFormat="1" applyFont="1" applyFill="1" applyBorder="1" applyProtection="1">
      <protection locked="0"/>
    </xf>
    <xf numFmtId="7" fontId="5" fillId="4" borderId="7" xfId="0" applyNumberFormat="1" applyFont="1" applyFill="1" applyBorder="1" applyProtection="1">
      <protection locked="0"/>
    </xf>
    <xf numFmtId="7" fontId="5" fillId="4" borderId="8" xfId="0" applyNumberFormat="1" applyFont="1" applyFill="1" applyBorder="1" applyProtection="1">
      <protection locked="0"/>
    </xf>
    <xf numFmtId="7" fontId="5" fillId="4" borderId="10" xfId="0" applyNumberFormat="1" applyFont="1" applyFill="1" applyBorder="1" applyProtection="1">
      <protection locked="0"/>
    </xf>
    <xf numFmtId="7" fontId="5" fillId="4" borderId="12" xfId="0" applyNumberFormat="1" applyFont="1" applyFill="1" applyBorder="1" applyProtection="1">
      <protection locked="0"/>
    </xf>
    <xf numFmtId="168" fontId="5" fillId="4" borderId="10" xfId="0" applyNumberFormat="1" applyFont="1" applyFill="1" applyBorder="1" applyProtection="1">
      <protection locked="0"/>
    </xf>
    <xf numFmtId="7" fontId="5" fillId="4" borderId="9" xfId="0" applyNumberFormat="1" applyFont="1" applyFill="1" applyBorder="1" applyProtection="1">
      <protection locked="0"/>
    </xf>
    <xf numFmtId="7" fontId="5" fillId="4" borderId="3" xfId="0" applyNumberFormat="1" applyFont="1" applyFill="1" applyBorder="1" applyProtection="1">
      <protection locked="0"/>
    </xf>
    <xf numFmtId="7" fontId="5" fillId="4" borderId="2" xfId="0" applyNumberFormat="1" applyFont="1" applyFill="1" applyBorder="1" applyProtection="1">
      <protection locked="0"/>
    </xf>
    <xf numFmtId="165" fontId="5" fillId="4" borderId="2" xfId="0" applyNumberFormat="1" applyFont="1" applyFill="1" applyBorder="1" applyProtection="1">
      <protection locked="0"/>
    </xf>
    <xf numFmtId="5" fontId="5" fillId="4" borderId="7" xfId="0" applyNumberFormat="1" applyFont="1" applyFill="1" applyBorder="1" applyProtection="1">
      <protection locked="0"/>
    </xf>
    <xf numFmtId="5" fontId="5" fillId="4" borderId="8" xfId="0" applyNumberFormat="1" applyFont="1" applyFill="1" applyBorder="1" applyProtection="1">
      <protection locked="0"/>
    </xf>
    <xf numFmtId="5" fontId="7" fillId="4" borderId="10" xfId="0" applyNumberFormat="1" applyFont="1" applyFill="1" applyBorder="1" applyProtection="1">
      <protection locked="0"/>
    </xf>
    <xf numFmtId="5" fontId="5" fillId="4" borderId="10" xfId="0" applyNumberFormat="1" applyFont="1" applyFill="1" applyBorder="1" applyProtection="1">
      <protection locked="0"/>
    </xf>
    <xf numFmtId="5" fontId="5" fillId="4" borderId="12" xfId="0" applyNumberFormat="1" applyFont="1" applyFill="1" applyBorder="1" applyProtection="1">
      <protection locked="0"/>
    </xf>
    <xf numFmtId="39" fontId="5" fillId="4" borderId="9" xfId="0" applyNumberFormat="1" applyFont="1" applyFill="1" applyBorder="1" applyProtection="1">
      <protection locked="0"/>
    </xf>
    <xf numFmtId="39" fontId="5" fillId="4" borderId="3" xfId="0" applyNumberFormat="1" applyFont="1" applyFill="1" applyBorder="1" applyProtection="1">
      <protection locked="0"/>
    </xf>
    <xf numFmtId="5" fontId="7" fillId="4" borderId="3" xfId="0" applyNumberFormat="1" applyFont="1" applyFill="1" applyBorder="1" applyProtection="1">
      <protection locked="0"/>
    </xf>
    <xf numFmtId="5" fontId="8" fillId="4" borderId="8" xfId="0" applyNumberFormat="1" applyFont="1" applyFill="1" applyBorder="1" applyProtection="1">
      <protection locked="0"/>
    </xf>
    <xf numFmtId="5" fontId="8" fillId="4" borderId="12" xfId="0" applyNumberFormat="1" applyFont="1" applyFill="1" applyBorder="1" applyProtection="1">
      <protection locked="0"/>
    </xf>
    <xf numFmtId="172" fontId="5" fillId="4" borderId="9" xfId="0" applyNumberFormat="1" applyFont="1" applyFill="1" applyBorder="1" applyProtection="1">
      <protection locked="0"/>
    </xf>
    <xf numFmtId="172" fontId="5" fillId="4" borderId="3" xfId="0" applyNumberFormat="1" applyFont="1" applyFill="1" applyBorder="1" applyProtection="1">
      <protection locked="0"/>
    </xf>
    <xf numFmtId="9" fontId="7" fillId="4" borderId="3" xfId="0" applyNumberFormat="1" applyFont="1" applyFill="1" applyBorder="1" applyProtection="1">
      <protection locked="0"/>
    </xf>
    <xf numFmtId="37" fontId="5" fillId="4" borderId="7" xfId="0" applyFont="1" applyFill="1" applyBorder="1" applyAlignment="1" applyProtection="1">
      <alignment horizontal="left" indent="1"/>
      <protection locked="0"/>
    </xf>
    <xf numFmtId="37" fontId="5" fillId="4" borderId="8" xfId="0" applyFont="1" applyFill="1" applyBorder="1" applyAlignment="1" applyProtection="1">
      <alignment horizontal="left" indent="1"/>
      <protection locked="0"/>
    </xf>
    <xf numFmtId="37" fontId="5" fillId="4" borderId="10" xfId="0" applyFont="1" applyFill="1" applyBorder="1" applyAlignment="1" applyProtection="1">
      <alignment horizontal="left" indent="1"/>
      <protection locked="0"/>
    </xf>
    <xf numFmtId="37" fontId="5" fillId="4" borderId="12" xfId="0" applyFont="1" applyFill="1" applyBorder="1" applyAlignment="1" applyProtection="1">
      <alignment horizontal="left" indent="1"/>
      <protection locked="0"/>
    </xf>
    <xf numFmtId="5" fontId="8" fillId="4" borderId="7" xfId="0" applyNumberFormat="1" applyFont="1" applyFill="1" applyBorder="1" applyProtection="1">
      <protection locked="0"/>
    </xf>
    <xf numFmtId="5" fontId="8" fillId="4" borderId="0" xfId="0" applyNumberFormat="1" applyFont="1" applyFill="1" applyBorder="1" applyProtection="1">
      <protection locked="0"/>
    </xf>
    <xf numFmtId="37" fontId="8" fillId="4" borderId="7" xfId="0" applyFont="1" applyFill="1" applyBorder="1" applyProtection="1">
      <protection locked="0"/>
    </xf>
    <xf numFmtId="5" fontId="8" fillId="4" borderId="10" xfId="0" applyNumberFormat="1" applyFont="1" applyFill="1" applyBorder="1" applyProtection="1">
      <protection locked="0"/>
    </xf>
    <xf numFmtId="5" fontId="8" fillId="4" borderId="11" xfId="0" applyNumberFormat="1" applyFont="1" applyFill="1" applyBorder="1" applyProtection="1">
      <protection locked="0"/>
    </xf>
    <xf numFmtId="37" fontId="8" fillId="4" borderId="10" xfId="0" applyFont="1" applyFill="1" applyBorder="1" applyProtection="1">
      <protection locked="0"/>
    </xf>
    <xf numFmtId="5" fontId="9" fillId="4" borderId="10" xfId="0" applyNumberFormat="1" applyFont="1" applyFill="1" applyBorder="1" applyProtection="1">
      <protection locked="0"/>
    </xf>
    <xf numFmtId="5" fontId="9" fillId="4" borderId="11" xfId="0" applyNumberFormat="1" applyFont="1" applyFill="1" applyBorder="1" applyProtection="1">
      <protection locked="0"/>
    </xf>
    <xf numFmtId="5" fontId="9" fillId="4" borderId="12" xfId="0" applyNumberFormat="1" applyFont="1" applyFill="1" applyBorder="1" applyProtection="1">
      <protection locked="0"/>
    </xf>
    <xf numFmtId="37" fontId="5" fillId="4" borderId="9" xfId="0" applyNumberFormat="1" applyFont="1" applyFill="1" applyBorder="1" applyAlignment="1" applyProtection="1">
      <alignment horizontal="center"/>
      <protection locked="0"/>
    </xf>
    <xf numFmtId="37" fontId="5" fillId="4" borderId="3" xfId="0" applyNumberFormat="1" applyFont="1" applyFill="1" applyBorder="1" applyAlignment="1" applyProtection="1">
      <alignment horizontal="center"/>
      <protection locked="0"/>
    </xf>
    <xf numFmtId="168" fontId="5" fillId="3" borderId="9" xfId="0" applyNumberFormat="1" applyFont="1" applyFill="1" applyBorder="1" applyProtection="1">
      <protection locked="0"/>
    </xf>
    <xf numFmtId="5" fontId="5" fillId="3" borderId="7" xfId="0" applyNumberFormat="1" applyFont="1" applyFill="1" applyBorder="1" applyProtection="1">
      <protection locked="0"/>
    </xf>
    <xf numFmtId="5" fontId="5" fillId="3" borderId="8" xfId="0" applyNumberFormat="1" applyFont="1" applyFill="1" applyBorder="1" applyProtection="1">
      <protection locked="0"/>
    </xf>
    <xf numFmtId="5" fontId="8" fillId="3" borderId="8" xfId="0" applyNumberFormat="1" applyFont="1" applyFill="1" applyBorder="1" applyProtection="1">
      <protection locked="0"/>
    </xf>
    <xf numFmtId="5" fontId="8" fillId="3" borderId="7" xfId="0" applyNumberFormat="1" applyFont="1" applyFill="1" applyBorder="1" applyProtection="1">
      <protection locked="0"/>
    </xf>
    <xf numFmtId="5" fontId="8" fillId="3" borderId="0" xfId="0" applyNumberFormat="1" applyFont="1" applyFill="1" applyBorder="1" applyProtection="1">
      <protection locked="0"/>
    </xf>
    <xf numFmtId="37" fontId="8" fillId="3" borderId="7" xfId="0" applyFont="1" applyFill="1" applyBorder="1" applyProtection="1">
      <protection locked="0"/>
    </xf>
    <xf numFmtId="168" fontId="5" fillId="3" borderId="7" xfId="0" applyNumberFormat="1" applyFont="1" applyFill="1" applyBorder="1" applyProtection="1">
      <protection locked="0"/>
    </xf>
    <xf numFmtId="168" fontId="5" fillId="3" borderId="8" xfId="0" applyNumberFormat="1" applyFont="1" applyFill="1" applyBorder="1" applyProtection="1">
      <protection locked="0"/>
    </xf>
    <xf numFmtId="7" fontId="5" fillId="3" borderId="8" xfId="0" applyNumberFormat="1" applyFont="1" applyFill="1" applyBorder="1" applyProtection="1">
      <protection locked="0"/>
    </xf>
    <xf numFmtId="165" fontId="5" fillId="3" borderId="7" xfId="0" applyNumberFormat="1" applyFont="1" applyFill="1" applyBorder="1" applyProtection="1">
      <protection locked="0"/>
    </xf>
    <xf numFmtId="165" fontId="5" fillId="3" borderId="8" xfId="0" applyNumberFormat="1" applyFont="1" applyFill="1" applyBorder="1" applyProtection="1">
      <protection locked="0"/>
    </xf>
    <xf numFmtId="165" fontId="5" fillId="3" borderId="9" xfId="0" applyNumberFormat="1" applyFont="1" applyFill="1" applyBorder="1" applyProtection="1">
      <protection locked="0"/>
    </xf>
    <xf numFmtId="37" fontId="5" fillId="3" borderId="9" xfId="0" applyNumberFormat="1" applyFont="1" applyFill="1" applyBorder="1" applyAlignment="1" applyProtection="1">
      <alignment horizontal="center"/>
      <protection locked="0"/>
    </xf>
    <xf numFmtId="168" fontId="8" fillId="2" borderId="4" xfId="0" applyNumberFormat="1" applyFont="1" applyFill="1" applyBorder="1" applyAlignment="1" applyProtection="1">
      <alignment horizontal="left" indent="1"/>
      <protection locked="0"/>
    </xf>
    <xf numFmtId="168" fontId="8" fillId="2" borderId="5" xfId="0" applyNumberFormat="1" applyFont="1" applyFill="1" applyBorder="1" applyAlignment="1" applyProtection="1">
      <alignment horizontal="left" indent="1"/>
      <protection locked="0"/>
    </xf>
    <xf numFmtId="168" fontId="8" fillId="4" borderId="7" xfId="0" applyNumberFormat="1" applyFont="1" applyFill="1" applyBorder="1" applyAlignment="1" applyProtection="1">
      <alignment horizontal="left" indent="1"/>
      <protection locked="0"/>
    </xf>
    <xf numFmtId="168" fontId="8" fillId="4" borderId="0" xfId="0" applyNumberFormat="1" applyFont="1" applyFill="1" applyBorder="1" applyAlignment="1" applyProtection="1">
      <alignment horizontal="left" indent="1"/>
      <protection locked="0"/>
    </xf>
    <xf numFmtId="168" fontId="8" fillId="2" borderId="7" xfId="0" applyNumberFormat="1" applyFont="1" applyFill="1" applyBorder="1" applyAlignment="1" applyProtection="1">
      <alignment horizontal="left" indent="1"/>
      <protection locked="0"/>
    </xf>
    <xf numFmtId="168" fontId="8" fillId="2" borderId="0" xfId="0" applyNumberFormat="1" applyFont="1" applyFill="1" applyBorder="1" applyAlignment="1" applyProtection="1">
      <alignment horizontal="left" indent="1"/>
      <protection locked="0"/>
    </xf>
    <xf numFmtId="37" fontId="4" fillId="0" borderId="10" xfId="0" applyFont="1" applyBorder="1" applyAlignment="1">
      <alignment horizontal="center"/>
    </xf>
    <xf numFmtId="37" fontId="4" fillId="0" borderId="12" xfId="0" applyFont="1" applyBorder="1" applyAlignment="1">
      <alignment horizontal="center"/>
    </xf>
    <xf numFmtId="37" fontId="4" fillId="0" borderId="0" xfId="0" applyFont="1" applyAlignment="1">
      <alignment horizontal="center"/>
    </xf>
    <xf numFmtId="168" fontId="5" fillId="4" borderId="12" xfId="0" applyNumberFormat="1" applyFont="1" applyFill="1" applyBorder="1" applyProtection="1">
      <protection locked="0"/>
    </xf>
    <xf numFmtId="7" fontId="3" fillId="0" borderId="0" xfId="0" applyNumberFormat="1" applyFont="1"/>
    <xf numFmtId="39" fontId="5" fillId="3" borderId="9" xfId="0" applyNumberFormat="1" applyFont="1" applyFill="1" applyBorder="1" applyProtection="1">
      <protection locked="0"/>
    </xf>
    <xf numFmtId="165" fontId="7" fillId="4" borderId="3" xfId="0" applyNumberFormat="1" applyFont="1" applyFill="1" applyBorder="1" applyProtection="1">
      <protection locked="0"/>
    </xf>
    <xf numFmtId="5" fontId="4" fillId="0" borderId="7" xfId="0" applyNumberFormat="1" applyFont="1" applyBorder="1"/>
    <xf numFmtId="5" fontId="4" fillId="0" borderId="0" xfId="0" applyNumberFormat="1" applyFont="1" applyAlignment="1">
      <alignment horizontal="right"/>
    </xf>
    <xf numFmtId="5" fontId="3" fillId="0" borderId="7" xfId="0" applyNumberFormat="1" applyFont="1" applyBorder="1"/>
    <xf numFmtId="5" fontId="6" fillId="0" borderId="7" xfId="0" applyNumberFormat="1" applyFont="1" applyBorder="1" applyProtection="1"/>
    <xf numFmtId="10" fontId="4" fillId="0" borderId="0" xfId="0" applyNumberFormat="1" applyFont="1"/>
    <xf numFmtId="173" fontId="4" fillId="0" borderId="0" xfId="0" applyNumberFormat="1" applyFont="1" applyAlignment="1">
      <alignment horizontal="center"/>
    </xf>
    <xf numFmtId="37" fontId="4" fillId="0" borderId="13" xfId="0" quotePrefix="1" applyFont="1" applyBorder="1" applyAlignment="1"/>
    <xf numFmtId="37" fontId="4" fillId="0" borderId="15" xfId="0" quotePrefix="1" applyFont="1" applyBorder="1" applyAlignment="1"/>
    <xf numFmtId="37" fontId="11" fillId="0" borderId="0" xfId="0" applyFont="1" applyAlignment="1">
      <alignment horizontal="center"/>
    </xf>
    <xf numFmtId="173" fontId="11" fillId="0" borderId="0" xfId="0" applyNumberFormat="1" applyFont="1" applyAlignment="1">
      <alignment horizontal="center"/>
    </xf>
    <xf numFmtId="5" fontId="4" fillId="0" borderId="2" xfId="0" applyNumberFormat="1" applyFont="1" applyBorder="1" applyAlignment="1">
      <alignment horizontal="center"/>
    </xf>
    <xf numFmtId="37" fontId="4" fillId="0" borderId="0" xfId="0" applyFont="1" applyAlignment="1">
      <alignment horizontal="center"/>
    </xf>
    <xf numFmtId="5" fontId="12" fillId="3" borderId="1" xfId="0" applyNumberFormat="1" applyFont="1" applyFill="1" applyBorder="1"/>
    <xf numFmtId="5" fontId="12" fillId="3" borderId="9" xfId="0" applyNumberFormat="1" applyFont="1" applyFill="1" applyBorder="1"/>
    <xf numFmtId="5" fontId="13" fillId="3" borderId="3" xfId="0" applyNumberFormat="1" applyFont="1" applyFill="1" applyBorder="1"/>
    <xf numFmtId="5" fontId="12" fillId="3" borderId="2" xfId="0" applyNumberFormat="1" applyFont="1" applyFill="1" applyBorder="1"/>
    <xf numFmtId="185" fontId="5" fillId="2" borderId="2" xfId="0" applyNumberFormat="1" applyFont="1" applyFill="1" applyBorder="1" applyProtection="1">
      <protection locked="0"/>
    </xf>
    <xf numFmtId="39" fontId="3" fillId="0" borderId="0" xfId="0" applyNumberFormat="1" applyFont="1"/>
    <xf numFmtId="168" fontId="5" fillId="3" borderId="10" xfId="0" applyNumberFormat="1" applyFont="1" applyFill="1" applyBorder="1" applyProtection="1">
      <protection locked="0"/>
    </xf>
    <xf numFmtId="168" fontId="4" fillId="0" borderId="15" xfId="0" applyNumberFormat="1" applyFont="1" applyBorder="1"/>
    <xf numFmtId="185" fontId="5" fillId="4" borderId="2" xfId="0" applyNumberFormat="1" applyFont="1" applyFill="1" applyBorder="1" applyProtection="1">
      <protection locked="0"/>
    </xf>
    <xf numFmtId="37" fontId="4" fillId="0" borderId="14" xfId="0" applyFont="1" applyBorder="1" applyAlignment="1">
      <alignment horizontal="center"/>
    </xf>
    <xf numFmtId="37" fontId="4" fillId="0" borderId="15" xfId="0" applyFont="1" applyBorder="1" applyAlignment="1">
      <alignment horizontal="center"/>
    </xf>
    <xf numFmtId="37" fontId="4" fillId="0" borderId="13" xfId="0" applyFont="1" applyBorder="1" applyAlignment="1">
      <alignment horizontal="center"/>
    </xf>
    <xf numFmtId="168" fontId="8" fillId="2" borderId="4" xfId="0" applyNumberFormat="1" applyFont="1" applyFill="1" applyBorder="1" applyAlignment="1" applyProtection="1">
      <alignment horizontal="left" indent="1"/>
      <protection locked="0"/>
    </xf>
    <xf numFmtId="168" fontId="8" fillId="2" borderId="5" xfId="0" applyNumberFormat="1" applyFont="1" applyFill="1" applyBorder="1" applyAlignment="1" applyProtection="1">
      <alignment horizontal="left" indent="1"/>
      <protection locked="0"/>
    </xf>
    <xf numFmtId="168" fontId="8" fillId="2" borderId="10" xfId="0" applyNumberFormat="1" applyFont="1" applyFill="1" applyBorder="1" applyAlignment="1" applyProtection="1">
      <alignment horizontal="left" indent="1"/>
      <protection locked="0"/>
    </xf>
    <xf numFmtId="168" fontId="8" fillId="2" borderId="11" xfId="0" applyNumberFormat="1" applyFont="1" applyFill="1" applyBorder="1" applyAlignment="1" applyProtection="1">
      <alignment horizontal="left" indent="1"/>
      <protection locked="0"/>
    </xf>
    <xf numFmtId="168" fontId="8" fillId="2" borderId="7" xfId="0" applyNumberFormat="1" applyFont="1" applyFill="1" applyBorder="1" applyAlignment="1" applyProtection="1">
      <alignment horizontal="left" indent="1"/>
      <protection locked="0"/>
    </xf>
    <xf numFmtId="168" fontId="8" fillId="2" borderId="0" xfId="0" applyNumberFormat="1" applyFont="1" applyFill="1" applyBorder="1" applyAlignment="1" applyProtection="1">
      <alignment horizontal="left" indent="1"/>
      <protection locked="0"/>
    </xf>
    <xf numFmtId="168" fontId="8" fillId="4" borderId="10" xfId="0" applyNumberFormat="1" applyFont="1" applyFill="1" applyBorder="1" applyAlignment="1" applyProtection="1">
      <alignment horizontal="left" indent="1"/>
      <protection locked="0"/>
    </xf>
    <xf numFmtId="168" fontId="8" fillId="4" borderId="11" xfId="0" applyNumberFormat="1" applyFont="1" applyFill="1" applyBorder="1" applyAlignment="1" applyProtection="1">
      <alignment horizontal="left" indent="1"/>
      <protection locked="0"/>
    </xf>
    <xf numFmtId="168" fontId="8" fillId="4" borderId="7" xfId="0" applyNumberFormat="1" applyFont="1" applyFill="1" applyBorder="1" applyAlignment="1" applyProtection="1">
      <alignment horizontal="left" indent="1"/>
      <protection locked="0"/>
    </xf>
    <xf numFmtId="168" fontId="8" fillId="4" borderId="0" xfId="0" applyNumberFormat="1" applyFont="1" applyFill="1" applyBorder="1" applyAlignment="1" applyProtection="1">
      <alignment horizontal="left" indent="1"/>
      <protection locked="0"/>
    </xf>
    <xf numFmtId="37" fontId="4" fillId="0" borderId="15" xfId="0" quotePrefix="1" applyFont="1" applyBorder="1" applyAlignment="1">
      <alignment horizontal="center"/>
    </xf>
    <xf numFmtId="5" fontId="4" fillId="0" borderId="14" xfId="0" applyNumberFormat="1" applyFont="1" applyBorder="1" applyAlignment="1" applyProtection="1">
      <alignment horizontal="center"/>
    </xf>
    <xf numFmtId="5" fontId="4" fillId="0" borderId="13" xfId="0" applyNumberFormat="1" applyFont="1" applyBorder="1" applyAlignment="1" applyProtection="1">
      <alignment horizontal="center"/>
    </xf>
    <xf numFmtId="5" fontId="4" fillId="0" borderId="15" xfId="0" applyNumberFormat="1" applyFont="1" applyBorder="1" applyAlignment="1" applyProtection="1">
      <alignment horizontal="center"/>
    </xf>
    <xf numFmtId="37" fontId="4" fillId="0" borderId="10" xfId="0" applyFont="1" applyBorder="1" applyAlignment="1">
      <alignment horizontal="center"/>
    </xf>
    <xf numFmtId="37" fontId="4" fillId="0" borderId="12" xfId="0" applyFont="1" applyBorder="1" applyAlignment="1">
      <alignment horizontal="center"/>
    </xf>
    <xf numFmtId="37" fontId="4" fillId="0" borderId="14" xfId="0" applyFont="1" applyBorder="1" applyAlignment="1" applyProtection="1">
      <alignment horizontal="center"/>
    </xf>
    <xf numFmtId="37" fontId="4" fillId="0" borderId="15" xfId="0" applyFont="1" applyBorder="1" applyAlignment="1" applyProtection="1">
      <alignment horizontal="center"/>
    </xf>
    <xf numFmtId="37" fontId="4" fillId="0" borderId="14" xfId="0" applyFont="1" applyBorder="1" applyAlignment="1">
      <alignment horizontal="right"/>
    </xf>
    <xf numFmtId="37" fontId="4" fillId="0" borderId="13" xfId="0" applyFont="1" applyBorder="1" applyAlignment="1">
      <alignment horizontal="right"/>
    </xf>
    <xf numFmtId="37" fontId="4" fillId="0" borderId="14" xfId="0" quotePrefix="1" applyFont="1" applyBorder="1" applyAlignment="1">
      <alignment horizontal="center"/>
    </xf>
    <xf numFmtId="37" fontId="4" fillId="0" borderId="11" xfId="0" applyFont="1" applyBorder="1" applyAlignment="1">
      <alignment horizontal="center"/>
    </xf>
    <xf numFmtId="168" fontId="8" fillId="3" borderId="7" xfId="0" applyNumberFormat="1" applyFont="1" applyFill="1" applyBorder="1" applyAlignment="1" applyProtection="1">
      <alignment horizontal="left" indent="1"/>
      <protection locked="0"/>
    </xf>
    <xf numFmtId="168" fontId="8" fillId="3" borderId="0" xfId="0" applyNumberFormat="1" applyFont="1" applyFill="1" applyBorder="1" applyAlignment="1" applyProtection="1">
      <alignment horizontal="left" indent="1"/>
      <protection locked="0"/>
    </xf>
    <xf numFmtId="37" fontId="4" fillId="0" borderId="0" xfId="0" applyFont="1" applyAlignment="1">
      <alignment horizontal="center"/>
    </xf>
    <xf numFmtId="37" fontId="4" fillId="0" borderId="13" xfId="0" applyFont="1" applyBorder="1" applyAlignment="1">
      <alignment horizontal="left" indent="1"/>
    </xf>
    <xf numFmtId="37" fontId="4" fillId="0" borderId="15" xfId="0" applyFont="1" applyBorder="1" applyAlignment="1">
      <alignment horizontal="left" indent="1"/>
    </xf>
    <xf numFmtId="37" fontId="4" fillId="0" borderId="13" xfId="0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90"/>
  <sheetViews>
    <sheetView tabSelected="1" zoomScale="102" zoomScaleNormal="102" zoomScaleSheetLayoutView="58" workbookViewId="0">
      <selection activeCell="G2" sqref="G2"/>
    </sheetView>
  </sheetViews>
  <sheetFormatPr defaultColWidth="8.85546875" defaultRowHeight="12.75" x14ac:dyDescent="0.2"/>
  <cols>
    <col min="1" max="1" width="12.7109375" style="2" customWidth="1"/>
    <col min="2" max="2" width="12.42578125" style="2" customWidth="1"/>
    <col min="3" max="22" width="12.7109375" style="2" customWidth="1"/>
    <col min="23" max="16384" width="8.85546875" style="2"/>
  </cols>
  <sheetData>
    <row r="1" spans="1:7" x14ac:dyDescent="0.2">
      <c r="A1" s="1" t="s">
        <v>0</v>
      </c>
      <c r="G1" s="2" t="s">
        <v>693</v>
      </c>
    </row>
    <row r="2" spans="1:7" x14ac:dyDescent="0.2">
      <c r="A2" s="3" t="s">
        <v>493</v>
      </c>
    </row>
    <row r="4" spans="1:7" x14ac:dyDescent="0.2">
      <c r="A4" s="4" t="s">
        <v>455</v>
      </c>
      <c r="B4" s="5">
        <v>0</v>
      </c>
      <c r="C4" s="2" t="s">
        <v>456</v>
      </c>
      <c r="F4" s="6">
        <v>0</v>
      </c>
      <c r="G4" s="2" t="str">
        <f>IF(B4=1,"Enter Target Return on Assets"," ")</f>
        <v xml:space="preserve"> </v>
      </c>
    </row>
    <row r="5" spans="1:7" x14ac:dyDescent="0.2">
      <c r="B5" s="7">
        <v>0</v>
      </c>
      <c r="C5" s="2" t="s">
        <v>457</v>
      </c>
    </row>
    <row r="9" spans="1:7" x14ac:dyDescent="0.2">
      <c r="A9" s="8" t="s">
        <v>17</v>
      </c>
      <c r="C9" s="9" t="str">
        <f>J61</f>
        <v>Schedule AC-01</v>
      </c>
      <c r="E9" s="2" t="str">
        <f>A61</f>
        <v>SERVICE AND SUPPORT ACTIVITY CENTER DESCRIPTIONS</v>
      </c>
    </row>
    <row r="10" spans="1:7" x14ac:dyDescent="0.2">
      <c r="A10" s="8" t="s">
        <v>18</v>
      </c>
      <c r="C10" s="9" t="str">
        <f>K121</f>
        <v>Schedule AC-02</v>
      </c>
      <c r="E10" s="2" t="str">
        <f>A121</f>
        <v>DIRECT AND THROUGHPUT SUPPORT ACTIVITIY CENTER DESCRIPTIONS</v>
      </c>
    </row>
    <row r="11" spans="1:7" x14ac:dyDescent="0.2">
      <c r="A11" s="4" t="s">
        <v>19</v>
      </c>
      <c r="C11" s="9" t="str">
        <f>K181</f>
        <v>Schedule AC-03</v>
      </c>
      <c r="E11" s="2" t="str">
        <f>A181</f>
        <v>VALUE-ADDING AND DIRECT ACTIVITY CENTER DESCRIPTIONS</v>
      </c>
    </row>
    <row r="12" spans="1:7" x14ac:dyDescent="0.2">
      <c r="A12" s="8" t="s">
        <v>586</v>
      </c>
      <c r="C12" s="9" t="str">
        <f>K241</f>
        <v>Schedule AC-04</v>
      </c>
      <c r="E12" s="2" t="str">
        <f>A241</f>
        <v>EVENT/TRANSACTION/OTHER ACTIVITY CENTER DESCRIPTIONS</v>
      </c>
    </row>
    <row r="13" spans="1:7" x14ac:dyDescent="0.2">
      <c r="A13" s="8"/>
      <c r="C13" s="9"/>
    </row>
    <row r="14" spans="1:7" x14ac:dyDescent="0.2">
      <c r="A14" s="8" t="s">
        <v>20</v>
      </c>
      <c r="C14" s="9" t="str">
        <f>O301</f>
        <v>Schedule RI - 01</v>
      </c>
      <c r="E14" s="2" t="str">
        <f>A301</f>
        <v>RESOURCE INFORMATION</v>
      </c>
    </row>
    <row r="15" spans="1:7" x14ac:dyDescent="0.2">
      <c r="A15" s="8" t="s">
        <v>264</v>
      </c>
      <c r="C15" s="9" t="str">
        <f>O361</f>
        <v>Schedule RI - 02</v>
      </c>
      <c r="E15" s="2" t="str">
        <f>A361</f>
        <v>SQUARE FOOTAGE INFORMATION - BUILDING &amp; GROUNDS</v>
      </c>
    </row>
    <row r="16" spans="1:7" x14ac:dyDescent="0.2">
      <c r="A16" s="8" t="s">
        <v>265</v>
      </c>
      <c r="C16" s="9" t="str">
        <f>O421</f>
        <v>Schedule RI - 03</v>
      </c>
      <c r="E16" s="2" t="str">
        <f>A421</f>
        <v>OPERATING TIME INFORMATION</v>
      </c>
    </row>
    <row r="17" spans="1:5" x14ac:dyDescent="0.2">
      <c r="A17" s="8" t="s">
        <v>21</v>
      </c>
      <c r="C17" s="9" t="str">
        <f>M481</f>
        <v>Schedule RI - 04</v>
      </c>
      <c r="E17" s="2" t="str">
        <f>A481</f>
        <v>PRODUCTION LABOR DEMAND CALCULATION - PRODUCTION</v>
      </c>
    </row>
    <row r="18" spans="1:5" x14ac:dyDescent="0.2">
      <c r="A18" s="8" t="s">
        <v>358</v>
      </c>
      <c r="C18" s="9" t="str">
        <f>I601</f>
        <v>Schedule RI - 05</v>
      </c>
      <c r="E18" s="2" t="str">
        <f>A601</f>
        <v>WAREHOUSE LABOR REQUIREMENTS</v>
      </c>
    </row>
    <row r="20" spans="1:5" x14ac:dyDescent="0.2">
      <c r="A20" s="8" t="s">
        <v>587</v>
      </c>
      <c r="C20" s="9" t="str">
        <f>L661</f>
        <v>Schedule PR - 01</v>
      </c>
      <c r="E20" s="2" t="str">
        <f>A661</f>
        <v>PAID &amp; UNPAID TIME OFF ANALYSIS (HOURLY &amp; CONTRACT EMPLOYEES ONLY)</v>
      </c>
    </row>
    <row r="21" spans="1:5" x14ac:dyDescent="0.2">
      <c r="A21" s="8" t="s">
        <v>588</v>
      </c>
      <c r="C21" s="9" t="str">
        <f>L721</f>
        <v>Schedule PR - 02</v>
      </c>
      <c r="E21" s="2" t="str">
        <f>A721</f>
        <v>PERSONNEL &amp; GROSS STRAIGHT-TIME PAYROLL INFORMATION - SALARY</v>
      </c>
    </row>
    <row r="22" spans="1:5" x14ac:dyDescent="0.2">
      <c r="A22" s="8" t="s">
        <v>589</v>
      </c>
      <c r="C22" s="9" t="str">
        <f>L781</f>
        <v>Schedule PR - 03</v>
      </c>
      <c r="E22" s="2" t="str">
        <f>A781</f>
        <v>PERSONNEL &amp; GROSS STRAIGHT-TIME PAYROLL INFORMATION - HOURLY</v>
      </c>
    </row>
    <row r="23" spans="1:5" x14ac:dyDescent="0.2">
      <c r="A23" s="8" t="s">
        <v>43</v>
      </c>
      <c r="C23" s="9" t="str">
        <f>I841</f>
        <v>Schedule PR - 04</v>
      </c>
      <c r="E23" s="2" t="str">
        <f>A841</f>
        <v>SALARY NON-EXEMPT PERSONNEL OVERTIME</v>
      </c>
    </row>
    <row r="24" spans="1:5" x14ac:dyDescent="0.2">
      <c r="A24" s="8" t="s">
        <v>75</v>
      </c>
      <c r="C24" s="9" t="str">
        <f>K901</f>
        <v>Schedule PR - 05</v>
      </c>
      <c r="E24" s="2" t="str">
        <f>A901</f>
        <v>HOURLY LABOR OVERTIME</v>
      </c>
    </row>
    <row r="25" spans="1:5" x14ac:dyDescent="0.2">
      <c r="A25" s="8" t="s">
        <v>76</v>
      </c>
      <c r="C25" s="9" t="str">
        <f>O961</f>
        <v>Schedule PR - 06</v>
      </c>
      <c r="E25" s="2" t="str">
        <f>A961</f>
        <v>HOURLY EMPLOYEE SHIFT PREMIUM</v>
      </c>
    </row>
    <row r="26" spans="1:5" x14ac:dyDescent="0.2">
      <c r="A26" s="8" t="s">
        <v>202</v>
      </c>
      <c r="C26" s="9" t="str">
        <f>M1021</f>
        <v>Schedule PR - 07</v>
      </c>
      <c r="E26" s="2" t="str">
        <f>A1021</f>
        <v>SPECIAL COMPENSATION &amp; COMBINATIONS</v>
      </c>
    </row>
    <row r="27" spans="1:5" x14ac:dyDescent="0.2">
      <c r="A27" s="8" t="s">
        <v>266</v>
      </c>
      <c r="C27" s="9" t="str">
        <f>L1081</f>
        <v>Schedule PR - 08</v>
      </c>
      <c r="E27" s="2" t="str">
        <f>A1081</f>
        <v>SALARY AND WAGE SUMMARY</v>
      </c>
    </row>
    <row r="28" spans="1:5" x14ac:dyDescent="0.2">
      <c r="A28" s="4"/>
    </row>
    <row r="29" spans="1:5" x14ac:dyDescent="0.2">
      <c r="A29" s="8" t="s">
        <v>308</v>
      </c>
      <c r="C29" s="9" t="str">
        <f>J1141</f>
        <v>Schedule FB - 01</v>
      </c>
      <c r="E29" s="2" t="str">
        <f>A1141</f>
        <v>PAYROLL TAXES AND PURCHASED BENEFITS</v>
      </c>
    </row>
    <row r="30" spans="1:5" x14ac:dyDescent="0.2">
      <c r="A30" s="8"/>
    </row>
    <row r="31" spans="1:5" x14ac:dyDescent="0.2">
      <c r="A31" s="8" t="s">
        <v>310</v>
      </c>
      <c r="C31" s="9" t="str">
        <f>N1201</f>
        <v>Schedule SA - 01</v>
      </c>
      <c r="E31" s="2" t="str">
        <f>A1201</f>
        <v>DEPRECIATION EXPENSE &amp; COST OF FIXED CAPITAL</v>
      </c>
    </row>
    <row r="32" spans="1:5" x14ac:dyDescent="0.2">
      <c r="A32" s="8" t="s">
        <v>133</v>
      </c>
      <c r="C32" s="9" t="str">
        <f>G1261</f>
        <v>Schedule SA - 02</v>
      </c>
      <c r="E32" s="2" t="str">
        <f>A1261</f>
        <v>COST OF CAPITAL SUMMARY</v>
      </c>
    </row>
    <row r="33" spans="1:5" x14ac:dyDescent="0.2">
      <c r="A33" s="8" t="s">
        <v>134</v>
      </c>
      <c r="C33" s="9" t="str">
        <f>N1321</f>
        <v>Schedule SA - 03</v>
      </c>
      <c r="E33" s="2" t="str">
        <f>A1321</f>
        <v>LEASES</v>
      </c>
    </row>
    <row r="34" spans="1:5" x14ac:dyDescent="0.2">
      <c r="A34" s="8" t="s">
        <v>359</v>
      </c>
      <c r="C34" s="9" t="str">
        <f>L1381</f>
        <v>Schedule SA - 04</v>
      </c>
      <c r="E34" s="2" t="str">
        <f>A1381</f>
        <v>CAPITAL PRESERVATION ALLOWANCE</v>
      </c>
    </row>
    <row r="35" spans="1:5" x14ac:dyDescent="0.2">
      <c r="A35" s="8" t="s">
        <v>334</v>
      </c>
      <c r="C35" s="9" t="str">
        <f>O1441</f>
        <v>Schedule SA - 05</v>
      </c>
      <c r="E35" s="2" t="str">
        <f>A1441</f>
        <v>UTILITIES</v>
      </c>
    </row>
    <row r="36" spans="1:5" x14ac:dyDescent="0.2">
      <c r="A36" s="8" t="s">
        <v>402</v>
      </c>
      <c r="C36" s="9" t="str">
        <f>O1501</f>
        <v>Schedule SA - 06</v>
      </c>
      <c r="E36" s="2" t="str">
        <f>A1501</f>
        <v>PURCHASED MAINTENANCE &amp; MANUFACTURING SUPPLIES</v>
      </c>
    </row>
    <row r="37" spans="1:5" x14ac:dyDescent="0.2">
      <c r="A37" s="8" t="s">
        <v>418</v>
      </c>
      <c r="C37" s="9" t="str">
        <f>O1561</f>
        <v>Schedule SA - 07</v>
      </c>
      <c r="E37" s="2" t="str">
        <f>A1561</f>
        <v>HEADCOUNT DRIVEN COSTS &amp; EXPENSES</v>
      </c>
    </row>
    <row r="38" spans="1:5" x14ac:dyDescent="0.2">
      <c r="A38" s="8" t="s">
        <v>670</v>
      </c>
      <c r="C38" s="9" t="str">
        <f>O1621</f>
        <v>Schedule SA - 08</v>
      </c>
      <c r="E38" s="2" t="str">
        <f>A1621</f>
        <v>OTHER FIXED AND BUDGETED EXPENSES</v>
      </c>
    </row>
    <row r="39" spans="1:5" x14ac:dyDescent="0.2">
      <c r="A39" s="8"/>
    </row>
    <row r="40" spans="1:5" x14ac:dyDescent="0.2">
      <c r="A40" s="8" t="s">
        <v>403</v>
      </c>
      <c r="C40" s="9" t="str">
        <f>K1741</f>
        <v>Schedule DS - 01</v>
      </c>
      <c r="E40" s="2" t="str">
        <f>A1741</f>
        <v>DISTRIBUTION CALCULATIONS</v>
      </c>
    </row>
    <row r="41" spans="1:5" x14ac:dyDescent="0.2">
      <c r="A41" s="8" t="s">
        <v>671</v>
      </c>
      <c r="C41" s="9" t="str">
        <f>N1801</f>
        <v>Schedule DS - 02</v>
      </c>
      <c r="E41" s="2" t="str">
        <f>A1801</f>
        <v>SUPPORT ACTIVITY DISTRIBUTIONS</v>
      </c>
    </row>
    <row r="42" spans="1:5" x14ac:dyDescent="0.2">
      <c r="A42" s="8" t="s">
        <v>672</v>
      </c>
      <c r="C42" s="9" t="str">
        <f>N1921</f>
        <v>Schedule DS - 03</v>
      </c>
      <c r="E42" s="2" t="str">
        <f>A1921</f>
        <v>SUPPORT ACTIVITY DISTRIBUTIONS</v>
      </c>
    </row>
    <row r="43" spans="1:5" x14ac:dyDescent="0.2">
      <c r="A43" s="8" t="s">
        <v>673</v>
      </c>
      <c r="C43" s="9" t="str">
        <f>N2041</f>
        <v>Schedule DS - 04</v>
      </c>
      <c r="E43" s="2" t="str">
        <f>A2041</f>
        <v>SUPPORT ACTIVITY DISTRIBUTIONS</v>
      </c>
    </row>
    <row r="44" spans="1:5" x14ac:dyDescent="0.2">
      <c r="A44" s="8" t="s">
        <v>674</v>
      </c>
      <c r="C44" s="9" t="str">
        <f>H2161</f>
        <v>Schedule DS - 05</v>
      </c>
      <c r="E44" s="2" t="str">
        <f>A2161</f>
        <v>SUPPORT ACTIVITY DISTRIBUTIONS</v>
      </c>
    </row>
    <row r="46" spans="1:5" x14ac:dyDescent="0.2">
      <c r="A46" s="8" t="s">
        <v>675</v>
      </c>
      <c r="C46" s="9" t="str">
        <f>O2281</f>
        <v>Schedule CA - 01</v>
      </c>
      <c r="E46" s="2" t="str">
        <f>A2281</f>
        <v>COST ACCUMULATION SCHEDULE</v>
      </c>
    </row>
    <row r="48" spans="1:5" x14ac:dyDescent="0.2">
      <c r="A48" s="8" t="s">
        <v>591</v>
      </c>
      <c r="C48" s="9" t="str">
        <f>M2701</f>
        <v>Schedule RC - 01</v>
      </c>
      <c r="E48" s="2" t="str">
        <f>A2701</f>
        <v>RATE CALCULATION SCHEDULE</v>
      </c>
    </row>
    <row r="49" spans="1:10" x14ac:dyDescent="0.2">
      <c r="A49" s="8" t="s">
        <v>676</v>
      </c>
      <c r="C49" s="9" t="str">
        <f>I2761</f>
        <v>Schedule RC - 02</v>
      </c>
      <c r="E49" s="2" t="str">
        <f>A2761</f>
        <v>WEIGHTED RATES - SET-UPS</v>
      </c>
    </row>
    <row r="50" spans="1:10" x14ac:dyDescent="0.2">
      <c r="A50" s="8" t="s">
        <v>677</v>
      </c>
      <c r="C50" s="9" t="str">
        <f>I2881</f>
        <v>Schedule RC - 03</v>
      </c>
      <c r="E50" s="2" t="str">
        <f>A2881</f>
        <v>COST RATE "ROLL UP"</v>
      </c>
    </row>
    <row r="52" spans="1:10" x14ac:dyDescent="0.2">
      <c r="A52" s="8" t="s">
        <v>678</v>
      </c>
      <c r="C52" s="9" t="str">
        <f>H3061</f>
        <v>Schedule IA- 01</v>
      </c>
      <c r="E52" s="2" t="str">
        <f>A3061</f>
        <v>INCREMENTAL ANALYSIS</v>
      </c>
    </row>
    <row r="55" spans="1:10" x14ac:dyDescent="0.2">
      <c r="A55" s="8"/>
      <c r="C55" s="9"/>
    </row>
    <row r="56" spans="1:10" x14ac:dyDescent="0.2">
      <c r="A56" s="8"/>
      <c r="C56" s="9"/>
    </row>
    <row r="61" spans="1:10" x14ac:dyDescent="0.2">
      <c r="A61" s="1" t="s">
        <v>5</v>
      </c>
      <c r="J61" s="8" t="s">
        <v>281</v>
      </c>
    </row>
    <row r="62" spans="1:10" x14ac:dyDescent="0.2">
      <c r="A62" s="2" t="str">
        <f>A2</f>
        <v>Plumbco, Inc.</v>
      </c>
    </row>
    <row r="63" spans="1:10" x14ac:dyDescent="0.2">
      <c r="I63" s="10">
        <f ca="1">NOW()</f>
        <v>43970.333883912041</v>
      </c>
      <c r="J63" s="11">
        <f ca="1">NOW()</f>
        <v>43970.333883912041</v>
      </c>
    </row>
    <row r="67" spans="1:10" ht="12.75" customHeight="1" x14ac:dyDescent="0.2"/>
    <row r="68" spans="1:10" x14ac:dyDescent="0.2">
      <c r="A68" s="12"/>
      <c r="B68" s="13"/>
      <c r="C68" s="14"/>
      <c r="D68" s="15"/>
      <c r="E68" s="16"/>
      <c r="F68" s="13"/>
      <c r="G68" s="13"/>
      <c r="H68" s="13"/>
      <c r="I68" s="14"/>
      <c r="J68" s="17" t="s">
        <v>3</v>
      </c>
    </row>
    <row r="69" spans="1:10" x14ac:dyDescent="0.2">
      <c r="A69" s="404" t="s">
        <v>1</v>
      </c>
      <c r="B69" s="411"/>
      <c r="C69" s="405"/>
      <c r="D69" s="18" t="s">
        <v>2</v>
      </c>
      <c r="E69" s="404" t="s">
        <v>9</v>
      </c>
      <c r="F69" s="411"/>
      <c r="G69" s="411"/>
      <c r="H69" s="411"/>
      <c r="I69" s="405"/>
      <c r="J69" s="18" t="s">
        <v>4</v>
      </c>
    </row>
    <row r="70" spans="1:10" x14ac:dyDescent="0.2">
      <c r="A70" s="19" t="s">
        <v>51</v>
      </c>
      <c r="B70" s="20"/>
      <c r="C70" s="21"/>
      <c r="D70" s="22" t="s">
        <v>51</v>
      </c>
      <c r="E70" s="23" t="s">
        <v>593</v>
      </c>
      <c r="F70" s="20"/>
      <c r="G70" s="20"/>
      <c r="H70" s="20"/>
      <c r="I70" s="21"/>
      <c r="J70" s="24" t="s">
        <v>7</v>
      </c>
    </row>
    <row r="71" spans="1:10" x14ac:dyDescent="0.2">
      <c r="A71" s="25"/>
      <c r="B71" s="26"/>
      <c r="C71" s="27"/>
      <c r="D71" s="28"/>
      <c r="E71" s="29" t="s">
        <v>594</v>
      </c>
      <c r="F71" s="26"/>
      <c r="G71" s="26"/>
      <c r="H71" s="26"/>
      <c r="I71" s="27"/>
      <c r="J71" s="28"/>
    </row>
    <row r="72" spans="1:10" x14ac:dyDescent="0.2">
      <c r="A72" s="19" t="s">
        <v>494</v>
      </c>
      <c r="B72" s="20"/>
      <c r="C72" s="21"/>
      <c r="D72" s="22" t="s">
        <v>495</v>
      </c>
      <c r="E72" s="23" t="s">
        <v>595</v>
      </c>
      <c r="F72" s="20"/>
      <c r="G72" s="20"/>
      <c r="H72" s="20"/>
      <c r="I72" s="21"/>
      <c r="J72" s="24" t="s">
        <v>8</v>
      </c>
    </row>
    <row r="73" spans="1:10" x14ac:dyDescent="0.2">
      <c r="A73" s="25"/>
      <c r="B73" s="26"/>
      <c r="C73" s="27"/>
      <c r="D73" s="28"/>
      <c r="E73" s="29" t="s">
        <v>596</v>
      </c>
      <c r="F73" s="26"/>
      <c r="G73" s="26"/>
      <c r="H73" s="26"/>
      <c r="I73" s="27"/>
      <c r="J73" s="28"/>
    </row>
    <row r="74" spans="1:10" x14ac:dyDescent="0.2">
      <c r="A74" s="19" t="s">
        <v>496</v>
      </c>
      <c r="B74" s="20"/>
      <c r="C74" s="21"/>
      <c r="D74" s="22" t="s">
        <v>497</v>
      </c>
      <c r="E74" s="23" t="s">
        <v>597</v>
      </c>
      <c r="F74" s="20"/>
      <c r="G74" s="20"/>
      <c r="H74" s="20"/>
      <c r="I74" s="21"/>
      <c r="J74" s="24" t="s">
        <v>6</v>
      </c>
    </row>
    <row r="75" spans="1:10" x14ac:dyDescent="0.2">
      <c r="A75" s="25"/>
      <c r="B75" s="26"/>
      <c r="C75" s="27"/>
      <c r="D75" s="28"/>
      <c r="E75" s="29" t="s">
        <v>598</v>
      </c>
      <c r="F75" s="26"/>
      <c r="G75" s="26"/>
      <c r="H75" s="26"/>
      <c r="I75" s="27"/>
      <c r="J75" s="28"/>
    </row>
    <row r="76" spans="1:10" x14ac:dyDescent="0.2">
      <c r="A76" s="19" t="s">
        <v>498</v>
      </c>
      <c r="B76" s="20"/>
      <c r="C76" s="21"/>
      <c r="D76" s="22" t="s">
        <v>499</v>
      </c>
      <c r="E76" s="23" t="s">
        <v>599</v>
      </c>
      <c r="F76" s="20"/>
      <c r="G76" s="20"/>
      <c r="H76" s="20"/>
      <c r="I76" s="21"/>
      <c r="J76" s="24" t="s">
        <v>7</v>
      </c>
    </row>
    <row r="77" spans="1:10" x14ac:dyDescent="0.2">
      <c r="A77" s="25"/>
      <c r="B77" s="26"/>
      <c r="C77" s="27"/>
      <c r="D77" s="28"/>
      <c r="E77" s="29" t="s">
        <v>600</v>
      </c>
      <c r="F77" s="26"/>
      <c r="G77" s="26"/>
      <c r="H77" s="26"/>
      <c r="I77" s="27"/>
      <c r="J77" s="28"/>
    </row>
    <row r="78" spans="1:10" x14ac:dyDescent="0.2">
      <c r="A78" s="19" t="s">
        <v>500</v>
      </c>
      <c r="B78" s="20"/>
      <c r="C78" s="21"/>
      <c r="D78" s="22" t="s">
        <v>501</v>
      </c>
      <c r="E78" s="23" t="s">
        <v>601</v>
      </c>
      <c r="F78" s="20"/>
      <c r="G78" s="20"/>
      <c r="H78" s="20"/>
      <c r="I78" s="21"/>
      <c r="J78" s="24" t="s">
        <v>7</v>
      </c>
    </row>
    <row r="79" spans="1:10" x14ac:dyDescent="0.2">
      <c r="A79" s="25"/>
      <c r="B79" s="26"/>
      <c r="C79" s="27"/>
      <c r="D79" s="28"/>
      <c r="E79" s="29" t="s">
        <v>602</v>
      </c>
      <c r="F79" s="26"/>
      <c r="G79" s="26"/>
      <c r="H79" s="26"/>
      <c r="I79" s="27"/>
      <c r="J79" s="28"/>
    </row>
    <row r="80" spans="1:10" x14ac:dyDescent="0.2">
      <c r="A80" s="19" t="s">
        <v>502</v>
      </c>
      <c r="B80" s="20"/>
      <c r="C80" s="21"/>
      <c r="D80" s="22" t="s">
        <v>502</v>
      </c>
      <c r="E80" s="23" t="s">
        <v>603</v>
      </c>
      <c r="F80" s="20"/>
      <c r="G80" s="20"/>
      <c r="H80" s="20"/>
      <c r="I80" s="21"/>
      <c r="J80" s="24" t="s">
        <v>7</v>
      </c>
    </row>
    <row r="81" spans="1:10" x14ac:dyDescent="0.2">
      <c r="A81" s="25"/>
      <c r="B81" s="26"/>
      <c r="C81" s="27"/>
      <c r="D81" s="28"/>
      <c r="E81" s="29" t="s">
        <v>604</v>
      </c>
      <c r="F81" s="26"/>
      <c r="G81" s="26"/>
      <c r="H81" s="26"/>
      <c r="I81" s="27"/>
      <c r="J81" s="28"/>
    </row>
    <row r="82" spans="1:10" x14ac:dyDescent="0.2">
      <c r="A82" s="19" t="s">
        <v>503</v>
      </c>
      <c r="B82" s="20"/>
      <c r="C82" s="21"/>
      <c r="D82" s="22" t="s">
        <v>504</v>
      </c>
      <c r="E82" s="23" t="s">
        <v>605</v>
      </c>
      <c r="F82" s="20"/>
      <c r="G82" s="20"/>
      <c r="H82" s="20"/>
      <c r="I82" s="21"/>
      <c r="J82" s="24" t="s">
        <v>7</v>
      </c>
    </row>
    <row r="83" spans="1:10" x14ac:dyDescent="0.2">
      <c r="A83" s="25"/>
      <c r="B83" s="26"/>
      <c r="C83" s="27"/>
      <c r="D83" s="28"/>
      <c r="E83" s="29" t="s">
        <v>606</v>
      </c>
      <c r="F83" s="26"/>
      <c r="G83" s="26"/>
      <c r="H83" s="26"/>
      <c r="I83" s="27"/>
      <c r="J83" s="28"/>
    </row>
    <row r="84" spans="1:10" x14ac:dyDescent="0.2">
      <c r="A84" s="19" t="s">
        <v>505</v>
      </c>
      <c r="B84" s="20"/>
      <c r="C84" s="21"/>
      <c r="D84" s="22" t="s">
        <v>506</v>
      </c>
      <c r="E84" s="23" t="s">
        <v>607</v>
      </c>
      <c r="F84" s="20"/>
      <c r="G84" s="20"/>
      <c r="H84" s="20"/>
      <c r="I84" s="21"/>
      <c r="J84" s="24" t="s">
        <v>7</v>
      </c>
    </row>
    <row r="85" spans="1:10" x14ac:dyDescent="0.2">
      <c r="A85" s="25"/>
      <c r="B85" s="26"/>
      <c r="C85" s="27"/>
      <c r="D85" s="28"/>
      <c r="E85" s="29" t="s">
        <v>608</v>
      </c>
      <c r="F85" s="26"/>
      <c r="G85" s="26"/>
      <c r="H85" s="26"/>
      <c r="I85" s="27"/>
      <c r="J85" s="28"/>
    </row>
    <row r="86" spans="1:10" x14ac:dyDescent="0.2">
      <c r="A86" s="19" t="s">
        <v>507</v>
      </c>
      <c r="B86" s="20"/>
      <c r="C86" s="21"/>
      <c r="D86" s="22" t="s">
        <v>507</v>
      </c>
      <c r="E86" s="23" t="s">
        <v>609</v>
      </c>
      <c r="F86" s="20"/>
      <c r="G86" s="20"/>
      <c r="H86" s="20"/>
      <c r="I86" s="21"/>
      <c r="J86" s="24" t="s">
        <v>255</v>
      </c>
    </row>
    <row r="87" spans="1:10" x14ac:dyDescent="0.2">
      <c r="A87" s="25"/>
      <c r="B87" s="26"/>
      <c r="C87" s="27"/>
      <c r="D87" s="28"/>
      <c r="E87" s="29" t="s">
        <v>610</v>
      </c>
      <c r="F87" s="26"/>
      <c r="G87" s="26"/>
      <c r="H87" s="26"/>
      <c r="I87" s="27"/>
      <c r="J87" s="28"/>
    </row>
    <row r="88" spans="1:10" x14ac:dyDescent="0.2">
      <c r="A88" s="19" t="s">
        <v>554</v>
      </c>
      <c r="B88" s="20"/>
      <c r="C88" s="21"/>
      <c r="D88" s="22" t="s">
        <v>555</v>
      </c>
      <c r="E88" s="23" t="s">
        <v>611</v>
      </c>
      <c r="F88" s="20"/>
      <c r="G88" s="20"/>
      <c r="H88" s="20"/>
      <c r="I88" s="21"/>
      <c r="J88" s="24" t="s">
        <v>7</v>
      </c>
    </row>
    <row r="89" spans="1:10" x14ac:dyDescent="0.2">
      <c r="A89" s="25"/>
      <c r="B89" s="26"/>
      <c r="C89" s="27"/>
      <c r="D89" s="28"/>
      <c r="E89" s="29" t="s">
        <v>612</v>
      </c>
      <c r="F89" s="26"/>
      <c r="G89" s="26"/>
      <c r="H89" s="26"/>
      <c r="I89" s="27"/>
      <c r="J89" s="28"/>
    </row>
    <row r="90" spans="1:10" x14ac:dyDescent="0.2">
      <c r="A90" s="19" t="s">
        <v>553</v>
      </c>
      <c r="B90" s="20"/>
      <c r="C90" s="21"/>
      <c r="D90" s="22" t="s">
        <v>553</v>
      </c>
      <c r="E90" s="23" t="s">
        <v>613</v>
      </c>
      <c r="F90" s="20"/>
      <c r="G90" s="20"/>
      <c r="H90" s="20"/>
      <c r="I90" s="21"/>
      <c r="J90" s="24" t="s">
        <v>7</v>
      </c>
    </row>
    <row r="91" spans="1:10" x14ac:dyDescent="0.2">
      <c r="A91" s="25"/>
      <c r="B91" s="26"/>
      <c r="C91" s="27"/>
      <c r="D91" s="28"/>
      <c r="E91" s="29" t="s">
        <v>614</v>
      </c>
      <c r="F91" s="26"/>
      <c r="G91" s="26"/>
      <c r="H91" s="26"/>
      <c r="I91" s="27"/>
      <c r="J91" s="28"/>
    </row>
    <row r="92" spans="1:10" x14ac:dyDescent="0.2">
      <c r="A92" s="19" t="s">
        <v>508</v>
      </c>
      <c r="B92" s="20"/>
      <c r="C92" s="21"/>
      <c r="D92" s="22" t="s">
        <v>509</v>
      </c>
      <c r="E92" s="23" t="s">
        <v>615</v>
      </c>
      <c r="F92" s="20"/>
      <c r="G92" s="20"/>
      <c r="H92" s="20"/>
      <c r="I92" s="21"/>
      <c r="J92" s="24" t="s">
        <v>7</v>
      </c>
    </row>
    <row r="93" spans="1:10" x14ac:dyDescent="0.2">
      <c r="A93" s="25"/>
      <c r="B93" s="26"/>
      <c r="C93" s="27"/>
      <c r="D93" s="28"/>
      <c r="E93" s="29" t="s">
        <v>616</v>
      </c>
      <c r="F93" s="26"/>
      <c r="G93" s="26"/>
      <c r="H93" s="26"/>
      <c r="I93" s="27"/>
      <c r="J93" s="28"/>
    </row>
    <row r="94" spans="1:10" x14ac:dyDescent="0.2">
      <c r="A94" s="19" t="s">
        <v>512</v>
      </c>
      <c r="B94" s="20"/>
      <c r="C94" s="21"/>
      <c r="D94" s="22" t="s">
        <v>513</v>
      </c>
      <c r="E94" s="23" t="s">
        <v>617</v>
      </c>
      <c r="F94" s="20"/>
      <c r="G94" s="20"/>
      <c r="H94" s="20"/>
      <c r="I94" s="21"/>
      <c r="J94" s="24" t="s">
        <v>7</v>
      </c>
    </row>
    <row r="95" spans="1:10" x14ac:dyDescent="0.2">
      <c r="A95" s="25"/>
      <c r="B95" s="26"/>
      <c r="C95" s="27"/>
      <c r="D95" s="28"/>
      <c r="E95" s="29" t="s">
        <v>618</v>
      </c>
      <c r="F95" s="26"/>
      <c r="G95" s="26"/>
      <c r="H95" s="26"/>
      <c r="I95" s="27"/>
      <c r="J95" s="28"/>
    </row>
    <row r="96" spans="1:10" x14ac:dyDescent="0.2">
      <c r="A96" s="19" t="s">
        <v>510</v>
      </c>
      <c r="B96" s="20"/>
      <c r="C96" s="21"/>
      <c r="D96" s="22" t="s">
        <v>511</v>
      </c>
      <c r="E96" s="23" t="s">
        <v>619</v>
      </c>
      <c r="F96" s="20"/>
      <c r="G96" s="20"/>
      <c r="H96" s="20"/>
      <c r="I96" s="21"/>
      <c r="J96" s="24" t="s">
        <v>7</v>
      </c>
    </row>
    <row r="97" spans="1:10" x14ac:dyDescent="0.2">
      <c r="A97" s="25"/>
      <c r="B97" s="26"/>
      <c r="C97" s="27"/>
      <c r="D97" s="28"/>
      <c r="E97" s="29" t="s">
        <v>620</v>
      </c>
      <c r="F97" s="26"/>
      <c r="G97" s="26"/>
      <c r="H97" s="26"/>
      <c r="I97" s="27"/>
      <c r="J97" s="28"/>
    </row>
    <row r="98" spans="1:10" x14ac:dyDescent="0.2">
      <c r="A98" s="19" t="s">
        <v>514</v>
      </c>
      <c r="B98" s="20"/>
      <c r="C98" s="21"/>
      <c r="D98" s="22" t="s">
        <v>515</v>
      </c>
      <c r="E98" s="23" t="s">
        <v>621</v>
      </c>
      <c r="F98" s="20"/>
      <c r="G98" s="20"/>
      <c r="H98" s="20"/>
      <c r="I98" s="21"/>
      <c r="J98" s="24" t="s">
        <v>7</v>
      </c>
    </row>
    <row r="99" spans="1:10" x14ac:dyDescent="0.2">
      <c r="A99" s="25"/>
      <c r="B99" s="26"/>
      <c r="C99" s="27"/>
      <c r="D99" s="28"/>
      <c r="E99" s="29" t="s">
        <v>622</v>
      </c>
      <c r="F99" s="26"/>
      <c r="G99" s="26"/>
      <c r="H99" s="26"/>
      <c r="I99" s="27"/>
      <c r="J99" s="28"/>
    </row>
    <row r="100" spans="1:10" x14ac:dyDescent="0.2">
      <c r="A100" s="19" t="s">
        <v>363</v>
      </c>
      <c r="B100" s="20"/>
      <c r="C100" s="21"/>
      <c r="D100" s="22" t="s">
        <v>364</v>
      </c>
      <c r="E100" s="23" t="s">
        <v>342</v>
      </c>
      <c r="F100" s="20"/>
      <c r="G100" s="20"/>
      <c r="H100" s="20"/>
      <c r="I100" s="21"/>
      <c r="J100" s="24" t="s">
        <v>7</v>
      </c>
    </row>
    <row r="101" spans="1:10" x14ac:dyDescent="0.2">
      <c r="A101" s="25"/>
      <c r="B101" s="26"/>
      <c r="C101" s="27"/>
      <c r="D101" s="28"/>
      <c r="E101" s="29"/>
      <c r="F101" s="26"/>
      <c r="G101" s="26"/>
      <c r="H101" s="26"/>
      <c r="I101" s="27"/>
      <c r="J101" s="28"/>
    </row>
    <row r="102" spans="1:10" x14ac:dyDescent="0.2">
      <c r="A102" s="19" t="s">
        <v>375</v>
      </c>
      <c r="B102" s="20"/>
      <c r="C102" s="21"/>
      <c r="D102" s="22" t="s">
        <v>378</v>
      </c>
      <c r="E102" s="23" t="s">
        <v>342</v>
      </c>
      <c r="F102" s="20"/>
      <c r="G102" s="20"/>
      <c r="H102" s="20"/>
      <c r="I102" s="21"/>
      <c r="J102" s="24" t="s">
        <v>7</v>
      </c>
    </row>
    <row r="103" spans="1:10" x14ac:dyDescent="0.2">
      <c r="A103" s="25"/>
      <c r="B103" s="26"/>
      <c r="C103" s="27"/>
      <c r="D103" s="28"/>
      <c r="E103" s="29"/>
      <c r="F103" s="26"/>
      <c r="G103" s="26"/>
      <c r="H103" s="26"/>
      <c r="I103" s="27"/>
      <c r="J103" s="28"/>
    </row>
    <row r="104" spans="1:10" x14ac:dyDescent="0.2">
      <c r="A104" s="19" t="s">
        <v>376</v>
      </c>
      <c r="B104" s="20"/>
      <c r="C104" s="21"/>
      <c r="D104" s="22" t="s">
        <v>379</v>
      </c>
      <c r="E104" s="23" t="s">
        <v>342</v>
      </c>
      <c r="F104" s="20"/>
      <c r="G104" s="20"/>
      <c r="H104" s="20"/>
      <c r="I104" s="21"/>
      <c r="J104" s="24" t="s">
        <v>7</v>
      </c>
    </row>
    <row r="105" spans="1:10" x14ac:dyDescent="0.2">
      <c r="A105" s="25"/>
      <c r="B105" s="26"/>
      <c r="C105" s="27"/>
      <c r="D105" s="28"/>
      <c r="E105" s="29"/>
      <c r="F105" s="26"/>
      <c r="G105" s="26"/>
      <c r="H105" s="26"/>
      <c r="I105" s="27"/>
      <c r="J105" s="28"/>
    </row>
    <row r="106" spans="1:10" x14ac:dyDescent="0.2">
      <c r="A106" s="19" t="s">
        <v>377</v>
      </c>
      <c r="B106" s="20"/>
      <c r="C106" s="21"/>
      <c r="D106" s="22" t="s">
        <v>380</v>
      </c>
      <c r="E106" s="23" t="s">
        <v>342</v>
      </c>
      <c r="F106" s="20"/>
      <c r="G106" s="20"/>
      <c r="H106" s="20"/>
      <c r="I106" s="21"/>
      <c r="J106" s="24" t="s">
        <v>7</v>
      </c>
    </row>
    <row r="107" spans="1:10" x14ac:dyDescent="0.2">
      <c r="A107" s="25"/>
      <c r="B107" s="26"/>
      <c r="C107" s="27"/>
      <c r="D107" s="28"/>
      <c r="E107" s="29"/>
      <c r="F107" s="26"/>
      <c r="G107" s="26"/>
      <c r="H107" s="26"/>
      <c r="I107" s="27"/>
      <c r="J107" s="28"/>
    </row>
    <row r="108" spans="1:10" x14ac:dyDescent="0.2">
      <c r="A108" s="30" t="s">
        <v>459</v>
      </c>
      <c r="B108" s="20"/>
      <c r="C108" s="21"/>
      <c r="D108" s="31" t="s">
        <v>28</v>
      </c>
      <c r="E108" s="23" t="s">
        <v>423</v>
      </c>
      <c r="F108" s="20"/>
      <c r="G108" s="20"/>
      <c r="H108" s="20"/>
      <c r="I108" s="21"/>
      <c r="J108" s="22" t="s">
        <v>31</v>
      </c>
    </row>
    <row r="109" spans="1:10" x14ac:dyDescent="0.2">
      <c r="A109" s="25"/>
      <c r="B109" s="26"/>
      <c r="C109" s="27"/>
      <c r="D109" s="28"/>
      <c r="E109" s="32" t="s">
        <v>424</v>
      </c>
      <c r="F109" s="26"/>
      <c r="G109" s="26"/>
      <c r="H109" s="26"/>
      <c r="I109" s="27"/>
      <c r="J109" s="28"/>
    </row>
    <row r="110" spans="1:10" x14ac:dyDescent="0.2">
      <c r="A110" s="30" t="s">
        <v>460</v>
      </c>
      <c r="B110" s="20"/>
      <c r="C110" s="21"/>
      <c r="D110" s="24" t="s">
        <v>29</v>
      </c>
      <c r="E110" s="23" t="s">
        <v>425</v>
      </c>
      <c r="F110" s="20"/>
      <c r="G110" s="20"/>
      <c r="H110" s="20"/>
      <c r="I110" s="21"/>
      <c r="J110" s="24" t="s">
        <v>30</v>
      </c>
    </row>
    <row r="111" spans="1:10" x14ac:dyDescent="0.2">
      <c r="A111" s="25"/>
      <c r="B111" s="26"/>
      <c r="C111" s="27"/>
      <c r="D111" s="28"/>
      <c r="E111" s="32" t="s">
        <v>426</v>
      </c>
      <c r="F111" s="26"/>
      <c r="G111" s="26"/>
      <c r="H111" s="26"/>
      <c r="I111" s="27"/>
      <c r="J111" s="28"/>
    </row>
    <row r="121" spans="1:11" x14ac:dyDescent="0.2">
      <c r="A121" s="1" t="s">
        <v>428</v>
      </c>
      <c r="K121" s="8" t="s">
        <v>282</v>
      </c>
    </row>
    <row r="122" spans="1:11" x14ac:dyDescent="0.2">
      <c r="A122" s="2" t="str">
        <f>A2</f>
        <v>Plumbco, Inc.</v>
      </c>
    </row>
    <row r="123" spans="1:11" x14ac:dyDescent="0.2">
      <c r="J123" s="10">
        <f ca="1">NOW()</f>
        <v>43970.333883912041</v>
      </c>
      <c r="K123" s="11">
        <f ca="1">NOW()</f>
        <v>43970.333883912041</v>
      </c>
    </row>
    <row r="128" spans="1:11" x14ac:dyDescent="0.2">
      <c r="A128" s="16"/>
      <c r="B128" s="13"/>
      <c r="C128" s="14"/>
      <c r="D128" s="15"/>
      <c r="E128" s="16"/>
      <c r="F128" s="13"/>
      <c r="G128" s="13"/>
      <c r="H128" s="13"/>
      <c r="I128" s="14"/>
      <c r="J128" s="17" t="s">
        <v>10</v>
      </c>
      <c r="K128" s="17"/>
    </row>
    <row r="129" spans="1:11" x14ac:dyDescent="0.2">
      <c r="A129" s="404" t="s">
        <v>1</v>
      </c>
      <c r="B129" s="411"/>
      <c r="C129" s="405"/>
      <c r="D129" s="18" t="s">
        <v>2</v>
      </c>
      <c r="E129" s="404" t="s">
        <v>9</v>
      </c>
      <c r="F129" s="411"/>
      <c r="G129" s="411"/>
      <c r="H129" s="411"/>
      <c r="I129" s="405"/>
      <c r="J129" s="18" t="s">
        <v>4</v>
      </c>
      <c r="K129" s="18" t="s">
        <v>23</v>
      </c>
    </row>
    <row r="130" spans="1:11" x14ac:dyDescent="0.2">
      <c r="A130" s="19" t="s">
        <v>516</v>
      </c>
      <c r="B130" s="20"/>
      <c r="C130" s="21"/>
      <c r="D130" s="22" t="s">
        <v>516</v>
      </c>
      <c r="E130" s="33" t="s">
        <v>623</v>
      </c>
      <c r="F130" s="20"/>
      <c r="G130" s="20"/>
      <c r="H130" s="20"/>
      <c r="I130" s="21"/>
      <c r="J130" s="31" t="s">
        <v>517</v>
      </c>
      <c r="K130" s="24" t="s">
        <v>518</v>
      </c>
    </row>
    <row r="131" spans="1:11" x14ac:dyDescent="0.2">
      <c r="A131" s="25"/>
      <c r="B131" s="26"/>
      <c r="C131" s="27"/>
      <c r="D131" s="28"/>
      <c r="E131" s="29" t="s">
        <v>624</v>
      </c>
      <c r="F131" s="26"/>
      <c r="G131" s="26"/>
      <c r="H131" s="26"/>
      <c r="I131" s="27"/>
      <c r="J131" s="28"/>
      <c r="K131" s="28"/>
    </row>
    <row r="132" spans="1:11" x14ac:dyDescent="0.2">
      <c r="A132" s="19" t="s">
        <v>465</v>
      </c>
      <c r="B132" s="20"/>
      <c r="C132" s="21"/>
      <c r="D132" s="22" t="s">
        <v>466</v>
      </c>
      <c r="E132" s="33" t="s">
        <v>323</v>
      </c>
      <c r="F132" s="20"/>
      <c r="G132" s="20"/>
      <c r="H132" s="20"/>
      <c r="I132" s="21"/>
      <c r="J132" s="31" t="s">
        <v>365</v>
      </c>
      <c r="K132" s="24" t="s">
        <v>366</v>
      </c>
    </row>
    <row r="133" spans="1:11" x14ac:dyDescent="0.2">
      <c r="A133" s="25"/>
      <c r="B133" s="26"/>
      <c r="C133" s="27"/>
      <c r="D133" s="28"/>
      <c r="E133" s="29"/>
      <c r="F133" s="26"/>
      <c r="G133" s="26"/>
      <c r="H133" s="26"/>
      <c r="I133" s="27"/>
      <c r="J133" s="28"/>
      <c r="K133" s="28"/>
    </row>
    <row r="134" spans="1:11" x14ac:dyDescent="0.2">
      <c r="A134" s="19" t="s">
        <v>464</v>
      </c>
      <c r="B134" s="20"/>
      <c r="C134" s="21"/>
      <c r="D134" s="22" t="s">
        <v>467</v>
      </c>
      <c r="E134" s="33" t="s">
        <v>323</v>
      </c>
      <c r="F134" s="20"/>
      <c r="G134" s="20"/>
      <c r="H134" s="20"/>
      <c r="I134" s="21"/>
      <c r="J134" s="31" t="s">
        <v>365</v>
      </c>
      <c r="K134" s="24" t="s">
        <v>366</v>
      </c>
    </row>
    <row r="135" spans="1:11" x14ac:dyDescent="0.2">
      <c r="A135" s="25"/>
      <c r="B135" s="26"/>
      <c r="C135" s="27"/>
      <c r="D135" s="28"/>
      <c r="E135" s="29"/>
      <c r="F135" s="26"/>
      <c r="G135" s="26"/>
      <c r="H135" s="26"/>
      <c r="I135" s="27"/>
      <c r="J135" s="28"/>
      <c r="K135" s="28"/>
    </row>
    <row r="136" spans="1:11" x14ac:dyDescent="0.2">
      <c r="A136" s="19" t="s">
        <v>463</v>
      </c>
      <c r="B136" s="20"/>
      <c r="C136" s="21"/>
      <c r="D136" s="22" t="s">
        <v>371</v>
      </c>
      <c r="E136" s="33" t="s">
        <v>323</v>
      </c>
      <c r="F136" s="20"/>
      <c r="G136" s="20"/>
      <c r="H136" s="20"/>
      <c r="I136" s="21"/>
      <c r="J136" s="31" t="s">
        <v>365</v>
      </c>
      <c r="K136" s="24" t="s">
        <v>366</v>
      </c>
    </row>
    <row r="137" spans="1:11" x14ac:dyDescent="0.2">
      <c r="A137" s="25"/>
      <c r="B137" s="26"/>
      <c r="C137" s="27"/>
      <c r="D137" s="28"/>
      <c r="E137" s="29"/>
      <c r="F137" s="26"/>
      <c r="G137" s="26"/>
      <c r="H137" s="26"/>
      <c r="I137" s="27"/>
      <c r="J137" s="28"/>
      <c r="K137" s="28"/>
    </row>
    <row r="138" spans="1:11" x14ac:dyDescent="0.2">
      <c r="A138" s="19" t="s">
        <v>462</v>
      </c>
      <c r="B138" s="20"/>
      <c r="C138" s="21"/>
      <c r="D138" s="22" t="s">
        <v>372</v>
      </c>
      <c r="E138" s="33" t="s">
        <v>323</v>
      </c>
      <c r="F138" s="20"/>
      <c r="G138" s="20"/>
      <c r="H138" s="20"/>
      <c r="I138" s="21"/>
      <c r="J138" s="31" t="s">
        <v>365</v>
      </c>
      <c r="K138" s="24" t="s">
        <v>366</v>
      </c>
    </row>
    <row r="139" spans="1:11" x14ac:dyDescent="0.2">
      <c r="A139" s="25"/>
      <c r="B139" s="26"/>
      <c r="C139" s="27"/>
      <c r="D139" s="28"/>
      <c r="E139" s="29"/>
      <c r="F139" s="26"/>
      <c r="G139" s="26"/>
      <c r="H139" s="26"/>
      <c r="I139" s="27"/>
      <c r="J139" s="28"/>
      <c r="K139" s="28"/>
    </row>
    <row r="140" spans="1:11" x14ac:dyDescent="0.2">
      <c r="A140" s="19" t="s">
        <v>461</v>
      </c>
      <c r="B140" s="20"/>
      <c r="C140" s="21"/>
      <c r="D140" s="22" t="s">
        <v>468</v>
      </c>
      <c r="E140" s="33" t="s">
        <v>323</v>
      </c>
      <c r="F140" s="20"/>
      <c r="G140" s="20"/>
      <c r="H140" s="20"/>
      <c r="I140" s="21"/>
      <c r="J140" s="31" t="s">
        <v>365</v>
      </c>
      <c r="K140" s="24" t="s">
        <v>366</v>
      </c>
    </row>
    <row r="141" spans="1:11" x14ac:dyDescent="0.2">
      <c r="A141" s="34"/>
      <c r="B141" s="26"/>
      <c r="C141" s="27"/>
      <c r="D141" s="28"/>
      <c r="E141" s="29"/>
      <c r="F141" s="26"/>
      <c r="G141" s="26"/>
      <c r="H141" s="26"/>
      <c r="I141" s="27"/>
      <c r="J141" s="28"/>
      <c r="K141" s="28"/>
    </row>
    <row r="142" spans="1:11" x14ac:dyDescent="0.2">
      <c r="A142" s="19" t="s">
        <v>519</v>
      </c>
      <c r="B142" s="20"/>
      <c r="C142" s="21"/>
      <c r="D142" s="22" t="s">
        <v>520</v>
      </c>
      <c r="E142" s="33" t="s">
        <v>623</v>
      </c>
      <c r="F142" s="20"/>
      <c r="G142" s="20"/>
      <c r="H142" s="20"/>
      <c r="I142" s="21"/>
      <c r="J142" s="24" t="s">
        <v>11</v>
      </c>
      <c r="K142" s="24" t="s">
        <v>24</v>
      </c>
    </row>
    <row r="143" spans="1:11" x14ac:dyDescent="0.2">
      <c r="A143" s="34"/>
      <c r="B143" s="26"/>
      <c r="C143" s="27"/>
      <c r="D143" s="28"/>
      <c r="E143" s="29" t="s">
        <v>625</v>
      </c>
      <c r="F143" s="26"/>
      <c r="G143" s="26"/>
      <c r="H143" s="26"/>
      <c r="I143" s="27"/>
      <c r="J143" s="28"/>
      <c r="K143" s="28"/>
    </row>
    <row r="144" spans="1:11" x14ac:dyDescent="0.2">
      <c r="A144" s="19" t="s">
        <v>521</v>
      </c>
      <c r="B144" s="20"/>
      <c r="C144" s="21"/>
      <c r="D144" s="22" t="s">
        <v>522</v>
      </c>
      <c r="E144" s="33" t="s">
        <v>623</v>
      </c>
      <c r="F144" s="20"/>
      <c r="G144" s="20"/>
      <c r="H144" s="20"/>
      <c r="I144" s="21"/>
      <c r="J144" s="24" t="s">
        <v>11</v>
      </c>
      <c r="K144" s="24" t="s">
        <v>24</v>
      </c>
    </row>
    <row r="145" spans="1:11" x14ac:dyDescent="0.2">
      <c r="A145" s="34"/>
      <c r="B145" s="26"/>
      <c r="C145" s="27"/>
      <c r="D145" s="28"/>
      <c r="E145" s="29" t="s">
        <v>626</v>
      </c>
      <c r="F145" s="26"/>
      <c r="G145" s="26"/>
      <c r="H145" s="26"/>
      <c r="I145" s="27"/>
      <c r="J145" s="28"/>
      <c r="K145" s="28"/>
    </row>
    <row r="146" spans="1:11" x14ac:dyDescent="0.2">
      <c r="A146" s="19" t="s">
        <v>541</v>
      </c>
      <c r="B146" s="20"/>
      <c r="C146" s="21"/>
      <c r="D146" s="22" t="s">
        <v>541</v>
      </c>
      <c r="E146" s="33" t="s">
        <v>627</v>
      </c>
      <c r="F146" s="20"/>
      <c r="G146" s="20"/>
      <c r="H146" s="20"/>
      <c r="I146" s="21"/>
      <c r="J146" s="24" t="s">
        <v>11</v>
      </c>
      <c r="K146" s="24" t="s">
        <v>24</v>
      </c>
    </row>
    <row r="147" spans="1:11" x14ac:dyDescent="0.2">
      <c r="A147" s="25"/>
      <c r="B147" s="26"/>
      <c r="C147" s="27"/>
      <c r="D147" s="28"/>
      <c r="E147" s="29" t="s">
        <v>628</v>
      </c>
      <c r="F147" s="26"/>
      <c r="G147" s="26"/>
      <c r="H147" s="26"/>
      <c r="I147" s="27"/>
      <c r="J147" s="28"/>
      <c r="K147" s="28"/>
    </row>
    <row r="148" spans="1:11" x14ac:dyDescent="0.2">
      <c r="A148" s="19" t="s">
        <v>471</v>
      </c>
      <c r="B148" s="20"/>
      <c r="C148" s="21"/>
      <c r="D148" s="22" t="s">
        <v>472</v>
      </c>
      <c r="E148" s="33" t="s">
        <v>323</v>
      </c>
      <c r="F148" s="20"/>
      <c r="G148" s="20"/>
      <c r="H148" s="20"/>
      <c r="I148" s="21"/>
      <c r="J148" s="24" t="s">
        <v>11</v>
      </c>
      <c r="K148" s="24" t="s">
        <v>24</v>
      </c>
    </row>
    <row r="149" spans="1:11" x14ac:dyDescent="0.2">
      <c r="A149" s="25"/>
      <c r="B149" s="26"/>
      <c r="C149" s="27"/>
      <c r="D149" s="28"/>
      <c r="E149" s="29"/>
      <c r="F149" s="26"/>
      <c r="G149" s="26"/>
      <c r="H149" s="26"/>
      <c r="I149" s="27"/>
      <c r="J149" s="28"/>
      <c r="K149" s="28"/>
    </row>
    <row r="150" spans="1:11" x14ac:dyDescent="0.2">
      <c r="A150" s="19" t="s">
        <v>470</v>
      </c>
      <c r="B150" s="20"/>
      <c r="C150" s="21"/>
      <c r="D150" s="22" t="s">
        <v>473</v>
      </c>
      <c r="E150" s="33" t="s">
        <v>323</v>
      </c>
      <c r="F150" s="20"/>
      <c r="G150" s="20"/>
      <c r="H150" s="20"/>
      <c r="I150" s="21"/>
      <c r="J150" s="24" t="s">
        <v>11</v>
      </c>
      <c r="K150" s="24" t="s">
        <v>24</v>
      </c>
    </row>
    <row r="151" spans="1:11" x14ac:dyDescent="0.2">
      <c r="A151" s="25"/>
      <c r="B151" s="26"/>
      <c r="C151" s="27"/>
      <c r="D151" s="28"/>
      <c r="E151" s="29"/>
      <c r="F151" s="26"/>
      <c r="G151" s="26"/>
      <c r="H151" s="26"/>
      <c r="I151" s="27"/>
      <c r="J151" s="28"/>
      <c r="K151" s="28"/>
    </row>
    <row r="152" spans="1:11" x14ac:dyDescent="0.2">
      <c r="A152" s="19" t="s">
        <v>469</v>
      </c>
      <c r="B152" s="20"/>
      <c r="C152" s="21"/>
      <c r="D152" s="22" t="s">
        <v>341</v>
      </c>
      <c r="E152" s="33" t="s">
        <v>323</v>
      </c>
      <c r="F152" s="20"/>
      <c r="G152" s="20"/>
      <c r="H152" s="20"/>
      <c r="I152" s="21"/>
      <c r="J152" s="24" t="s">
        <v>11</v>
      </c>
      <c r="K152" s="24" t="s">
        <v>24</v>
      </c>
    </row>
    <row r="153" spans="1:11" x14ac:dyDescent="0.2">
      <c r="A153" s="25"/>
      <c r="B153" s="26"/>
      <c r="C153" s="27"/>
      <c r="D153" s="28"/>
      <c r="E153" s="29"/>
      <c r="F153" s="26"/>
      <c r="G153" s="26"/>
      <c r="H153" s="26"/>
      <c r="I153" s="27"/>
      <c r="J153" s="28"/>
      <c r="K153" s="28"/>
    </row>
    <row r="181" spans="1:11" x14ac:dyDescent="0.2">
      <c r="A181" s="1" t="s">
        <v>429</v>
      </c>
      <c r="K181" s="8" t="s">
        <v>283</v>
      </c>
    </row>
    <row r="182" spans="1:11" x14ac:dyDescent="0.2">
      <c r="A182" s="2" t="str">
        <f>A62</f>
        <v>Plumbco, Inc.</v>
      </c>
      <c r="K182" s="4" t="s">
        <v>289</v>
      </c>
    </row>
    <row r="183" spans="1:11" x14ac:dyDescent="0.2">
      <c r="J183" s="10">
        <f ca="1">NOW()</f>
        <v>43970.333883912041</v>
      </c>
      <c r="K183" s="11">
        <f ca="1">NOW()</f>
        <v>43970.333883912041</v>
      </c>
    </row>
    <row r="188" spans="1:11" x14ac:dyDescent="0.2">
      <c r="A188" s="16"/>
      <c r="B188" s="13"/>
      <c r="C188" s="14"/>
      <c r="D188" s="15"/>
      <c r="E188" s="16"/>
      <c r="F188" s="13"/>
      <c r="G188" s="13"/>
      <c r="H188" s="13"/>
      <c r="I188" s="14"/>
      <c r="J188" s="17" t="s">
        <v>10</v>
      </c>
      <c r="K188" s="17"/>
    </row>
    <row r="189" spans="1:11" x14ac:dyDescent="0.2">
      <c r="A189" s="404" t="s">
        <v>1</v>
      </c>
      <c r="B189" s="411"/>
      <c r="C189" s="405"/>
      <c r="D189" s="18" t="s">
        <v>2</v>
      </c>
      <c r="E189" s="404" t="s">
        <v>9</v>
      </c>
      <c r="F189" s="411"/>
      <c r="G189" s="411"/>
      <c r="H189" s="411"/>
      <c r="I189" s="405"/>
      <c r="J189" s="18" t="s">
        <v>4</v>
      </c>
      <c r="K189" s="18" t="s">
        <v>23</v>
      </c>
    </row>
    <row r="190" spans="1:11" x14ac:dyDescent="0.2">
      <c r="A190" s="35" t="s">
        <v>343</v>
      </c>
      <c r="B190" s="20"/>
      <c r="C190" s="21"/>
      <c r="D190" s="22" t="s">
        <v>66</v>
      </c>
      <c r="E190" s="33" t="s">
        <v>629</v>
      </c>
      <c r="F190" s="20"/>
      <c r="G190" s="20"/>
      <c r="H190" s="20"/>
      <c r="I190" s="21"/>
      <c r="J190" s="24" t="s">
        <v>12</v>
      </c>
      <c r="K190" s="24" t="s">
        <v>25</v>
      </c>
    </row>
    <row r="191" spans="1:11" x14ac:dyDescent="0.2">
      <c r="A191" s="25"/>
      <c r="B191" s="26"/>
      <c r="C191" s="27"/>
      <c r="D191" s="28"/>
      <c r="E191" s="29" t="s">
        <v>630</v>
      </c>
      <c r="F191" s="26"/>
      <c r="G191" s="26"/>
      <c r="H191" s="26"/>
      <c r="I191" s="27"/>
      <c r="J191" s="28"/>
      <c r="K191" s="28"/>
    </row>
    <row r="192" spans="1:11" x14ac:dyDescent="0.2">
      <c r="A192" s="35" t="s">
        <v>476</v>
      </c>
      <c r="B192" s="20"/>
      <c r="C192" s="21"/>
      <c r="D192" s="22" t="s">
        <v>373</v>
      </c>
      <c r="E192" s="33" t="s">
        <v>427</v>
      </c>
      <c r="F192" s="20"/>
      <c r="G192" s="20"/>
      <c r="H192" s="20"/>
      <c r="I192" s="21"/>
      <c r="J192" s="24" t="s">
        <v>12</v>
      </c>
      <c r="K192" s="24" t="s">
        <v>25</v>
      </c>
    </row>
    <row r="193" spans="1:11" x14ac:dyDescent="0.2">
      <c r="A193" s="25"/>
      <c r="B193" s="26"/>
      <c r="C193" s="27"/>
      <c r="D193" s="28"/>
      <c r="E193" s="29"/>
      <c r="F193" s="26"/>
      <c r="G193" s="26"/>
      <c r="H193" s="26"/>
      <c r="I193" s="27"/>
      <c r="J193" s="28"/>
      <c r="K193" s="28"/>
    </row>
    <row r="194" spans="1:11" x14ac:dyDescent="0.2">
      <c r="A194" s="35" t="s">
        <v>475</v>
      </c>
      <c r="B194" s="20"/>
      <c r="C194" s="21"/>
      <c r="D194" s="22" t="s">
        <v>443</v>
      </c>
      <c r="E194" s="33" t="s">
        <v>427</v>
      </c>
      <c r="F194" s="20"/>
      <c r="G194" s="20"/>
      <c r="H194" s="20"/>
      <c r="I194" s="21"/>
      <c r="J194" s="24" t="s">
        <v>12</v>
      </c>
      <c r="K194" s="24" t="s">
        <v>25</v>
      </c>
    </row>
    <row r="195" spans="1:11" x14ac:dyDescent="0.2">
      <c r="A195" s="25"/>
      <c r="B195" s="26"/>
      <c r="C195" s="27"/>
      <c r="D195" s="28"/>
      <c r="E195" s="29"/>
      <c r="F195" s="26"/>
      <c r="G195" s="26"/>
      <c r="H195" s="26"/>
      <c r="I195" s="27"/>
      <c r="J195" s="28"/>
      <c r="K195" s="28"/>
    </row>
    <row r="196" spans="1:11" x14ac:dyDescent="0.2">
      <c r="A196" s="35" t="s">
        <v>474</v>
      </c>
      <c r="B196" s="20"/>
      <c r="C196" s="21"/>
      <c r="D196" s="22" t="s">
        <v>442</v>
      </c>
      <c r="E196" s="33" t="s">
        <v>427</v>
      </c>
      <c r="F196" s="20"/>
      <c r="G196" s="20"/>
      <c r="H196" s="20"/>
      <c r="I196" s="21"/>
      <c r="J196" s="24" t="s">
        <v>12</v>
      </c>
      <c r="K196" s="24" t="s">
        <v>25</v>
      </c>
    </row>
    <row r="197" spans="1:11" x14ac:dyDescent="0.2">
      <c r="A197" s="25"/>
      <c r="B197" s="26"/>
      <c r="C197" s="27"/>
      <c r="D197" s="28"/>
      <c r="E197" s="29"/>
      <c r="F197" s="26"/>
      <c r="G197" s="26"/>
      <c r="H197" s="26"/>
      <c r="I197" s="27"/>
      <c r="J197" s="28"/>
      <c r="K197" s="24"/>
    </row>
    <row r="198" spans="1:11" x14ac:dyDescent="0.2">
      <c r="A198" s="35" t="s">
        <v>253</v>
      </c>
      <c r="B198" s="20"/>
      <c r="C198" s="21"/>
      <c r="D198" s="31" t="s">
        <v>254</v>
      </c>
      <c r="E198" s="33" t="s">
        <v>256</v>
      </c>
      <c r="F198" s="20"/>
      <c r="G198" s="20"/>
      <c r="H198" s="20"/>
      <c r="I198" s="21"/>
      <c r="J198" s="24" t="s">
        <v>12</v>
      </c>
      <c r="K198" s="24" t="s">
        <v>25</v>
      </c>
    </row>
    <row r="199" spans="1:11" x14ac:dyDescent="0.2">
      <c r="A199" s="36"/>
      <c r="B199" s="26"/>
      <c r="C199" s="27"/>
      <c r="D199" s="37"/>
      <c r="E199" s="38"/>
      <c r="F199" s="26"/>
      <c r="G199" s="26"/>
      <c r="H199" s="26"/>
      <c r="I199" s="27"/>
      <c r="J199" s="28"/>
      <c r="K199" s="28"/>
    </row>
    <row r="201" spans="1:1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</row>
    <row r="202" spans="1:11" x14ac:dyDescent="0.2">
      <c r="A202" s="19" t="s">
        <v>540</v>
      </c>
      <c r="B202" s="20"/>
      <c r="C202" s="21"/>
      <c r="D202" s="31" t="s">
        <v>540</v>
      </c>
      <c r="E202" s="33" t="s">
        <v>631</v>
      </c>
      <c r="F202" s="13"/>
      <c r="G202" s="13"/>
      <c r="H202" s="13"/>
      <c r="I202" s="14"/>
      <c r="J202" s="39" t="s">
        <v>374</v>
      </c>
      <c r="K202" s="40" t="s">
        <v>367</v>
      </c>
    </row>
    <row r="203" spans="1:11" x14ac:dyDescent="0.2">
      <c r="A203" s="25"/>
      <c r="B203" s="26"/>
      <c r="C203" s="27"/>
      <c r="D203" s="28"/>
      <c r="E203" s="32"/>
      <c r="F203" s="26"/>
      <c r="G203" s="26"/>
      <c r="H203" s="26"/>
      <c r="I203" s="27"/>
      <c r="J203" s="28"/>
      <c r="K203" s="28"/>
    </row>
    <row r="204" spans="1:11" x14ac:dyDescent="0.2">
      <c r="A204" s="19" t="s">
        <v>434</v>
      </c>
      <c r="B204" s="20"/>
      <c r="C204" s="21"/>
      <c r="D204" s="31" t="s">
        <v>433</v>
      </c>
      <c r="E204" s="33" t="s">
        <v>323</v>
      </c>
      <c r="F204" s="20"/>
      <c r="G204" s="20"/>
      <c r="H204" s="20"/>
      <c r="I204" s="21"/>
      <c r="J204" s="39" t="s">
        <v>374</v>
      </c>
      <c r="K204" s="40" t="s">
        <v>367</v>
      </c>
    </row>
    <row r="205" spans="1:11" x14ac:dyDescent="0.2">
      <c r="A205" s="25"/>
      <c r="B205" s="26"/>
      <c r="C205" s="27"/>
      <c r="D205" s="28"/>
      <c r="E205" s="32"/>
      <c r="F205" s="26"/>
      <c r="G205" s="26"/>
      <c r="H205" s="26"/>
      <c r="I205" s="27"/>
      <c r="J205" s="28"/>
      <c r="K205" s="28"/>
    </row>
    <row r="206" spans="1:11" x14ac:dyDescent="0.2">
      <c r="A206" s="19" t="s">
        <v>381</v>
      </c>
      <c r="B206" s="20"/>
      <c r="C206" s="21"/>
      <c r="D206" s="31" t="s">
        <v>382</v>
      </c>
      <c r="E206" s="33" t="s">
        <v>323</v>
      </c>
      <c r="F206" s="20"/>
      <c r="G206" s="20"/>
      <c r="H206" s="20"/>
      <c r="I206" s="21"/>
      <c r="J206" s="39" t="s">
        <v>374</v>
      </c>
      <c r="K206" s="40" t="s">
        <v>367</v>
      </c>
    </row>
    <row r="207" spans="1:11" x14ac:dyDescent="0.2">
      <c r="A207" s="25"/>
      <c r="B207" s="26"/>
      <c r="C207" s="27"/>
      <c r="D207" s="28"/>
      <c r="E207" s="32"/>
      <c r="F207" s="26"/>
      <c r="G207" s="26"/>
      <c r="H207" s="26"/>
      <c r="I207" s="27"/>
      <c r="J207" s="28"/>
      <c r="K207" s="28"/>
    </row>
    <row r="208" spans="1:11" x14ac:dyDescent="0.2">
      <c r="A208" s="35" t="s">
        <v>523</v>
      </c>
      <c r="B208" s="20"/>
      <c r="C208" s="21"/>
      <c r="D208" s="31" t="s">
        <v>523</v>
      </c>
      <c r="E208" s="33" t="s">
        <v>632</v>
      </c>
      <c r="F208" s="20"/>
      <c r="G208" s="20"/>
      <c r="H208" s="20"/>
      <c r="I208" s="21"/>
      <c r="J208" s="31" t="s">
        <v>31</v>
      </c>
      <c r="K208" s="31" t="s">
        <v>383</v>
      </c>
    </row>
    <row r="209" spans="1:11" x14ac:dyDescent="0.2">
      <c r="A209" s="25"/>
      <c r="B209" s="26"/>
      <c r="C209" s="27"/>
      <c r="D209" s="28"/>
      <c r="E209" s="32" t="s">
        <v>633</v>
      </c>
      <c r="F209" s="26"/>
      <c r="G209" s="26"/>
      <c r="H209" s="26"/>
      <c r="I209" s="27"/>
      <c r="J209" s="28"/>
      <c r="K209" s="28"/>
    </row>
    <row r="210" spans="1:11" x14ac:dyDescent="0.2">
      <c r="A210" s="35" t="s">
        <v>524</v>
      </c>
      <c r="B210" s="20"/>
      <c r="C210" s="21"/>
      <c r="D210" s="31" t="s">
        <v>528</v>
      </c>
      <c r="E210" s="33" t="s">
        <v>632</v>
      </c>
      <c r="F210" s="20"/>
      <c r="G210" s="20"/>
      <c r="H210" s="20"/>
      <c r="I210" s="21"/>
      <c r="J210" s="31" t="s">
        <v>31</v>
      </c>
      <c r="K210" s="31" t="s">
        <v>383</v>
      </c>
    </row>
    <row r="211" spans="1:11" x14ac:dyDescent="0.2">
      <c r="A211" s="25"/>
      <c r="B211" s="26"/>
      <c r="C211" s="27"/>
      <c r="D211" s="28"/>
      <c r="E211" s="32" t="s">
        <v>634</v>
      </c>
      <c r="F211" s="26"/>
      <c r="G211" s="26"/>
      <c r="H211" s="26"/>
      <c r="I211" s="27"/>
      <c r="J211" s="28"/>
      <c r="K211" s="28"/>
    </row>
    <row r="212" spans="1:11" x14ac:dyDescent="0.2">
      <c r="A212" s="35" t="s">
        <v>525</v>
      </c>
      <c r="B212" s="20"/>
      <c r="C212" s="21"/>
      <c r="D212" s="31" t="s">
        <v>529</v>
      </c>
      <c r="E212" s="33" t="s">
        <v>632</v>
      </c>
      <c r="F212" s="20"/>
      <c r="G212" s="20"/>
      <c r="H212" s="20"/>
      <c r="I212" s="21"/>
      <c r="J212" s="31" t="s">
        <v>31</v>
      </c>
      <c r="K212" s="31" t="s">
        <v>383</v>
      </c>
    </row>
    <row r="213" spans="1:11" x14ac:dyDescent="0.2">
      <c r="A213" s="25"/>
      <c r="B213" s="26"/>
      <c r="C213" s="27"/>
      <c r="D213" s="28"/>
      <c r="E213" s="32" t="s">
        <v>635</v>
      </c>
      <c r="F213" s="26"/>
      <c r="G213" s="26"/>
      <c r="H213" s="26"/>
      <c r="I213" s="27"/>
      <c r="J213" s="28"/>
      <c r="K213" s="28"/>
    </row>
    <row r="214" spans="1:11" x14ac:dyDescent="0.2">
      <c r="A214" s="35" t="s">
        <v>526</v>
      </c>
      <c r="B214" s="20"/>
      <c r="C214" s="21"/>
      <c r="D214" s="31" t="s">
        <v>530</v>
      </c>
      <c r="E214" s="33" t="s">
        <v>632</v>
      </c>
      <c r="F214" s="20"/>
      <c r="G214" s="20"/>
      <c r="H214" s="20"/>
      <c r="I214" s="21"/>
      <c r="J214" s="31" t="s">
        <v>31</v>
      </c>
      <c r="K214" s="31" t="s">
        <v>383</v>
      </c>
    </row>
    <row r="215" spans="1:11" x14ac:dyDescent="0.2">
      <c r="A215" s="25"/>
      <c r="B215" s="26"/>
      <c r="C215" s="27"/>
      <c r="D215" s="28"/>
      <c r="E215" s="32" t="s">
        <v>636</v>
      </c>
      <c r="F215" s="26"/>
      <c r="G215" s="26"/>
      <c r="H215" s="26"/>
      <c r="I215" s="27"/>
      <c r="J215" s="28"/>
      <c r="K215" s="28"/>
    </row>
    <row r="216" spans="1:11" x14ac:dyDescent="0.2">
      <c r="A216" s="35" t="s">
        <v>527</v>
      </c>
      <c r="B216" s="20"/>
      <c r="C216" s="21"/>
      <c r="D216" s="31" t="s">
        <v>527</v>
      </c>
      <c r="E216" s="33" t="s">
        <v>632</v>
      </c>
      <c r="F216" s="20"/>
      <c r="G216" s="20"/>
      <c r="H216" s="20"/>
      <c r="I216" s="21"/>
      <c r="J216" s="31" t="s">
        <v>31</v>
      </c>
      <c r="K216" s="31" t="s">
        <v>383</v>
      </c>
    </row>
    <row r="217" spans="1:11" x14ac:dyDescent="0.2">
      <c r="A217" s="25"/>
      <c r="B217" s="26"/>
      <c r="C217" s="27"/>
      <c r="D217" s="28"/>
      <c r="E217" s="32" t="s">
        <v>637</v>
      </c>
      <c r="F217" s="26"/>
      <c r="G217" s="26"/>
      <c r="H217" s="26"/>
      <c r="I217" s="27"/>
      <c r="J217" s="28"/>
      <c r="K217" s="28"/>
    </row>
    <row r="218" spans="1:11" x14ac:dyDescent="0.2">
      <c r="A218" s="35" t="s">
        <v>477</v>
      </c>
      <c r="B218" s="20"/>
      <c r="C218" s="21"/>
      <c r="D218" s="31" t="s">
        <v>478</v>
      </c>
      <c r="E218" s="33" t="s">
        <v>323</v>
      </c>
      <c r="F218" s="20"/>
      <c r="G218" s="20"/>
      <c r="H218" s="20"/>
      <c r="I218" s="21"/>
      <c r="J218" s="31" t="s">
        <v>31</v>
      </c>
      <c r="K218" s="31" t="s">
        <v>383</v>
      </c>
    </row>
    <row r="219" spans="1:11" x14ac:dyDescent="0.2">
      <c r="A219" s="25"/>
      <c r="B219" s="26"/>
      <c r="C219" s="27"/>
      <c r="D219" s="28"/>
      <c r="E219" s="32"/>
      <c r="F219" s="26"/>
      <c r="G219" s="26"/>
      <c r="H219" s="26"/>
      <c r="I219" s="27"/>
      <c r="J219" s="28"/>
      <c r="K219" s="28"/>
    </row>
    <row r="220" spans="1:11" x14ac:dyDescent="0.2">
      <c r="A220" s="19" t="s">
        <v>479</v>
      </c>
      <c r="B220" s="20"/>
      <c r="C220" s="21"/>
      <c r="D220" s="31" t="s">
        <v>480</v>
      </c>
      <c r="E220" s="33" t="s">
        <v>323</v>
      </c>
      <c r="F220" s="20"/>
      <c r="G220" s="20"/>
      <c r="H220" s="20"/>
      <c r="I220" s="21"/>
      <c r="J220" s="22" t="s">
        <v>324</v>
      </c>
      <c r="K220" s="31" t="s">
        <v>25</v>
      </c>
    </row>
    <row r="221" spans="1:11" x14ac:dyDescent="0.2">
      <c r="A221" s="25"/>
      <c r="B221" s="26"/>
      <c r="C221" s="27"/>
      <c r="D221" s="28"/>
      <c r="E221" s="29"/>
      <c r="F221" s="26"/>
      <c r="G221" s="26"/>
      <c r="H221" s="26"/>
      <c r="I221" s="27"/>
      <c r="J221" s="28"/>
      <c r="K221" s="28"/>
    </row>
    <row r="222" spans="1:11" x14ac:dyDescent="0.2">
      <c r="A222" s="19" t="s">
        <v>481</v>
      </c>
      <c r="B222" s="20"/>
      <c r="C222" s="21"/>
      <c r="D222" s="31" t="s">
        <v>490</v>
      </c>
      <c r="E222" s="33" t="s">
        <v>323</v>
      </c>
      <c r="F222" s="20"/>
      <c r="G222" s="20"/>
      <c r="H222" s="20"/>
      <c r="I222" s="21"/>
      <c r="J222" s="22" t="s">
        <v>324</v>
      </c>
      <c r="K222" s="31" t="s">
        <v>25</v>
      </c>
    </row>
    <row r="223" spans="1:11" x14ac:dyDescent="0.2">
      <c r="A223" s="25"/>
      <c r="B223" s="26"/>
      <c r="C223" s="27"/>
      <c r="D223" s="28"/>
      <c r="E223" s="29"/>
      <c r="F223" s="26"/>
      <c r="G223" s="26"/>
      <c r="H223" s="26"/>
      <c r="I223" s="27"/>
      <c r="J223" s="28"/>
      <c r="K223" s="28"/>
    </row>
    <row r="224" spans="1:11" x14ac:dyDescent="0.2">
      <c r="A224" s="19" t="s">
        <v>482</v>
      </c>
      <c r="B224" s="20"/>
      <c r="C224" s="21"/>
      <c r="D224" s="31" t="s">
        <v>489</v>
      </c>
      <c r="E224" s="33" t="s">
        <v>323</v>
      </c>
      <c r="F224" s="20"/>
      <c r="G224" s="20"/>
      <c r="H224" s="20"/>
      <c r="I224" s="21"/>
      <c r="J224" s="22" t="s">
        <v>324</v>
      </c>
      <c r="K224" s="31" t="s">
        <v>25</v>
      </c>
    </row>
    <row r="225" spans="1:11" x14ac:dyDescent="0.2">
      <c r="A225" s="25"/>
      <c r="B225" s="26"/>
      <c r="C225" s="27"/>
      <c r="D225" s="28"/>
      <c r="E225" s="29"/>
      <c r="F225" s="26"/>
      <c r="G225" s="26"/>
      <c r="H225" s="26"/>
      <c r="I225" s="27"/>
      <c r="J225" s="28"/>
      <c r="K225" s="28"/>
    </row>
    <row r="226" spans="1:11" x14ac:dyDescent="0.2">
      <c r="A226" s="19" t="s">
        <v>483</v>
      </c>
      <c r="B226" s="20"/>
      <c r="C226" s="21"/>
      <c r="D226" s="31" t="s">
        <v>488</v>
      </c>
      <c r="E226" s="33" t="s">
        <v>323</v>
      </c>
      <c r="F226" s="20"/>
      <c r="G226" s="20"/>
      <c r="H226" s="20"/>
      <c r="I226" s="21"/>
      <c r="J226" s="22" t="s">
        <v>324</v>
      </c>
      <c r="K226" s="31" t="s">
        <v>25</v>
      </c>
    </row>
    <row r="227" spans="1:11" x14ac:dyDescent="0.2">
      <c r="A227" s="25"/>
      <c r="B227" s="26"/>
      <c r="C227" s="27"/>
      <c r="D227" s="28"/>
      <c r="E227" s="29"/>
      <c r="F227" s="26"/>
      <c r="G227" s="26"/>
      <c r="H227" s="26"/>
      <c r="I227" s="27"/>
      <c r="J227" s="28"/>
      <c r="K227" s="28"/>
    </row>
    <row r="228" spans="1:11" x14ac:dyDescent="0.2">
      <c r="A228" s="19" t="s">
        <v>484</v>
      </c>
      <c r="B228" s="20"/>
      <c r="C228" s="21"/>
      <c r="D228" s="31" t="s">
        <v>487</v>
      </c>
      <c r="E228" s="33" t="s">
        <v>323</v>
      </c>
      <c r="F228" s="20"/>
      <c r="G228" s="20"/>
      <c r="H228" s="20"/>
      <c r="I228" s="21"/>
      <c r="J228" s="22" t="s">
        <v>324</v>
      </c>
      <c r="K228" s="31" t="s">
        <v>25</v>
      </c>
    </row>
    <row r="229" spans="1:11" x14ac:dyDescent="0.2">
      <c r="A229" s="25"/>
      <c r="B229" s="26"/>
      <c r="C229" s="27"/>
      <c r="D229" s="28"/>
      <c r="E229" s="29"/>
      <c r="F229" s="26"/>
      <c r="G229" s="26"/>
      <c r="H229" s="26"/>
      <c r="I229" s="27"/>
      <c r="J229" s="28"/>
      <c r="K229" s="28"/>
    </row>
    <row r="230" spans="1:11" x14ac:dyDescent="0.2">
      <c r="A230" s="19" t="s">
        <v>485</v>
      </c>
      <c r="B230" s="20"/>
      <c r="C230" s="21"/>
      <c r="D230" s="31" t="s">
        <v>486</v>
      </c>
      <c r="E230" s="33" t="s">
        <v>323</v>
      </c>
      <c r="F230" s="20"/>
      <c r="G230" s="20"/>
      <c r="H230" s="20"/>
      <c r="I230" s="21"/>
      <c r="J230" s="22" t="s">
        <v>324</v>
      </c>
      <c r="K230" s="31" t="s">
        <v>25</v>
      </c>
    </row>
    <row r="231" spans="1:11" x14ac:dyDescent="0.2">
      <c r="A231" s="25"/>
      <c r="B231" s="26"/>
      <c r="C231" s="27"/>
      <c r="D231" s="28"/>
      <c r="E231" s="29"/>
      <c r="F231" s="26"/>
      <c r="G231" s="26"/>
      <c r="H231" s="26"/>
      <c r="I231" s="27"/>
      <c r="J231" s="28"/>
      <c r="K231" s="28"/>
    </row>
    <row r="232" spans="1:1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</row>
    <row r="233" spans="1:1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</row>
    <row r="234" spans="1:1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</row>
    <row r="235" spans="1:1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</row>
    <row r="236" spans="1:1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</row>
    <row r="237" spans="1:1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</row>
    <row r="238" spans="1:1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</row>
    <row r="239" spans="1:1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</row>
    <row r="240" spans="1:1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</row>
    <row r="241" spans="1:11" x14ac:dyDescent="0.2">
      <c r="A241" s="42" t="s">
        <v>430</v>
      </c>
      <c r="K241" s="8" t="s">
        <v>284</v>
      </c>
    </row>
    <row r="242" spans="1:11" x14ac:dyDescent="0.2">
      <c r="A242" s="2" t="str">
        <f>A2</f>
        <v>Plumbco, Inc.</v>
      </c>
    </row>
    <row r="243" spans="1:11" x14ac:dyDescent="0.2">
      <c r="J243" s="10">
        <f ca="1">NOW()</f>
        <v>43970.333883912041</v>
      </c>
      <c r="K243" s="11">
        <f ca="1">NOW()</f>
        <v>43970.333883912041</v>
      </c>
    </row>
    <row r="248" spans="1:11" x14ac:dyDescent="0.2">
      <c r="A248" s="16"/>
      <c r="B248" s="13"/>
      <c r="C248" s="14"/>
      <c r="D248" s="15"/>
      <c r="E248" s="16"/>
      <c r="F248" s="13"/>
      <c r="G248" s="13"/>
      <c r="H248" s="13"/>
      <c r="I248" s="14"/>
      <c r="J248" s="17" t="s">
        <v>10</v>
      </c>
      <c r="K248" s="17"/>
    </row>
    <row r="249" spans="1:11" x14ac:dyDescent="0.2">
      <c r="A249" s="404" t="s">
        <v>1</v>
      </c>
      <c r="B249" s="411"/>
      <c r="C249" s="405"/>
      <c r="D249" s="18" t="s">
        <v>2</v>
      </c>
      <c r="E249" s="404" t="s">
        <v>9</v>
      </c>
      <c r="F249" s="411"/>
      <c r="G249" s="411"/>
      <c r="H249" s="411"/>
      <c r="I249" s="405"/>
      <c r="J249" s="18" t="s">
        <v>4</v>
      </c>
      <c r="K249" s="18" t="s">
        <v>23</v>
      </c>
    </row>
    <row r="250" spans="1:11" x14ac:dyDescent="0.2">
      <c r="A250" s="35" t="s">
        <v>531</v>
      </c>
      <c r="B250" s="20"/>
      <c r="C250" s="21"/>
      <c r="D250" s="31" t="s">
        <v>531</v>
      </c>
      <c r="E250" s="33" t="s">
        <v>638</v>
      </c>
      <c r="F250" s="20"/>
      <c r="G250" s="20"/>
      <c r="H250" s="20"/>
      <c r="I250" s="21"/>
      <c r="J250" s="31" t="s">
        <v>440</v>
      </c>
      <c r="K250" s="31" t="s">
        <v>441</v>
      </c>
    </row>
    <row r="251" spans="1:11" x14ac:dyDescent="0.2">
      <c r="A251" s="25"/>
      <c r="B251" s="26"/>
      <c r="C251" s="27"/>
      <c r="D251" s="28"/>
      <c r="E251" s="29" t="s">
        <v>639</v>
      </c>
      <c r="F251" s="26"/>
      <c r="G251" s="26"/>
      <c r="H251" s="26"/>
      <c r="I251" s="27"/>
      <c r="J251" s="28"/>
      <c r="K251" s="28"/>
    </row>
    <row r="252" spans="1:11" x14ac:dyDescent="0.2">
      <c r="A252" s="35" t="s">
        <v>532</v>
      </c>
      <c r="B252" s="20"/>
      <c r="C252" s="21"/>
      <c r="D252" s="31" t="s">
        <v>532</v>
      </c>
      <c r="E252" s="33" t="s">
        <v>640</v>
      </c>
      <c r="F252" s="20"/>
      <c r="G252" s="20"/>
      <c r="H252" s="20"/>
      <c r="I252" s="21"/>
      <c r="J252" s="31" t="s">
        <v>440</v>
      </c>
      <c r="K252" s="31" t="s">
        <v>441</v>
      </c>
    </row>
    <row r="253" spans="1:11" x14ac:dyDescent="0.2">
      <c r="A253" s="25"/>
      <c r="B253" s="26"/>
      <c r="C253" s="27"/>
      <c r="D253" s="28"/>
      <c r="E253" s="29" t="s">
        <v>641</v>
      </c>
      <c r="F253" s="26"/>
      <c r="G253" s="26"/>
      <c r="H253" s="26"/>
      <c r="I253" s="27"/>
      <c r="J253" s="28"/>
      <c r="K253" s="28"/>
    </row>
    <row r="254" spans="1:11" x14ac:dyDescent="0.2">
      <c r="A254" s="35" t="s">
        <v>533</v>
      </c>
      <c r="B254" s="20"/>
      <c r="C254" s="21"/>
      <c r="D254" s="31" t="s">
        <v>533</v>
      </c>
      <c r="E254" s="33" t="s">
        <v>642</v>
      </c>
      <c r="F254" s="20"/>
      <c r="G254" s="20"/>
      <c r="H254" s="20"/>
      <c r="I254" s="21"/>
      <c r="J254" s="31" t="s">
        <v>440</v>
      </c>
      <c r="K254" s="31" t="s">
        <v>441</v>
      </c>
    </row>
    <row r="255" spans="1:11" x14ac:dyDescent="0.2">
      <c r="A255" s="25"/>
      <c r="B255" s="26"/>
      <c r="C255" s="27"/>
      <c r="D255" s="28"/>
      <c r="E255" s="29" t="s">
        <v>643</v>
      </c>
      <c r="F255" s="26"/>
      <c r="G255" s="26"/>
      <c r="H255" s="26"/>
      <c r="I255" s="27"/>
      <c r="J255" s="28"/>
      <c r="K255" s="28"/>
    </row>
    <row r="256" spans="1:11" x14ac:dyDescent="0.2">
      <c r="A256" s="35" t="s">
        <v>536</v>
      </c>
      <c r="B256" s="20"/>
      <c r="C256" s="21"/>
      <c r="D256" s="31" t="s">
        <v>536</v>
      </c>
      <c r="E256" s="33" t="s">
        <v>644</v>
      </c>
      <c r="F256" s="20"/>
      <c r="G256" s="20"/>
      <c r="H256" s="20"/>
      <c r="I256" s="21"/>
      <c r="J256" s="31" t="s">
        <v>440</v>
      </c>
      <c r="K256" s="31" t="s">
        <v>441</v>
      </c>
    </row>
    <row r="257" spans="1:11" x14ac:dyDescent="0.2">
      <c r="A257" s="25"/>
      <c r="B257" s="26"/>
      <c r="C257" s="27"/>
      <c r="D257" s="28"/>
      <c r="E257" s="29" t="s">
        <v>645</v>
      </c>
      <c r="F257" s="26"/>
      <c r="G257" s="26"/>
      <c r="H257" s="26"/>
      <c r="I257" s="27"/>
      <c r="J257" s="28"/>
      <c r="K257" s="28"/>
    </row>
    <row r="258" spans="1:11" x14ac:dyDescent="0.2">
      <c r="A258" s="35" t="s">
        <v>534</v>
      </c>
      <c r="B258" s="20"/>
      <c r="C258" s="21"/>
      <c r="D258" s="31" t="s">
        <v>534</v>
      </c>
      <c r="E258" s="33" t="s">
        <v>646</v>
      </c>
      <c r="F258" s="20"/>
      <c r="G258" s="20"/>
      <c r="H258" s="20"/>
      <c r="I258" s="21"/>
      <c r="J258" s="31" t="s">
        <v>440</v>
      </c>
      <c r="K258" s="31" t="s">
        <v>441</v>
      </c>
    </row>
    <row r="259" spans="1:11" x14ac:dyDescent="0.2">
      <c r="A259" s="25"/>
      <c r="B259" s="26"/>
      <c r="C259" s="27"/>
      <c r="D259" s="28"/>
      <c r="E259" s="29" t="s">
        <v>647</v>
      </c>
      <c r="F259" s="26"/>
      <c r="G259" s="26"/>
      <c r="H259" s="26"/>
      <c r="I259" s="27"/>
      <c r="J259" s="28"/>
      <c r="K259" s="28"/>
    </row>
    <row r="260" spans="1:11" x14ac:dyDescent="0.2">
      <c r="A260" s="35" t="s">
        <v>535</v>
      </c>
      <c r="B260" s="20"/>
      <c r="C260" s="21"/>
      <c r="D260" s="31" t="s">
        <v>535</v>
      </c>
      <c r="E260" s="33" t="s">
        <v>648</v>
      </c>
      <c r="F260" s="20"/>
      <c r="G260" s="20"/>
      <c r="H260" s="20"/>
      <c r="I260" s="21"/>
      <c r="J260" s="31" t="s">
        <v>440</v>
      </c>
      <c r="K260" s="31" t="s">
        <v>441</v>
      </c>
    </row>
    <row r="261" spans="1:11" x14ac:dyDescent="0.2">
      <c r="A261" s="25"/>
      <c r="B261" s="26"/>
      <c r="C261" s="27"/>
      <c r="D261" s="28"/>
      <c r="E261" s="29"/>
      <c r="F261" s="26"/>
      <c r="G261" s="26"/>
      <c r="H261" s="26"/>
      <c r="I261" s="27"/>
      <c r="J261" s="28"/>
      <c r="K261" s="28"/>
    </row>
    <row r="262" spans="1:11" x14ac:dyDescent="0.2">
      <c r="A262" s="35" t="s">
        <v>438</v>
      </c>
      <c r="B262" s="20"/>
      <c r="C262" s="21"/>
      <c r="D262" s="31" t="s">
        <v>439</v>
      </c>
      <c r="E262" s="33" t="s">
        <v>323</v>
      </c>
      <c r="F262" s="20"/>
      <c r="G262" s="20"/>
      <c r="H262" s="20"/>
      <c r="I262" s="21"/>
      <c r="J262" s="31" t="s">
        <v>440</v>
      </c>
      <c r="K262" s="31" t="s">
        <v>441</v>
      </c>
    </row>
    <row r="263" spans="1:11" x14ac:dyDescent="0.2">
      <c r="A263" s="25"/>
      <c r="B263" s="26"/>
      <c r="C263" s="27"/>
      <c r="D263" s="28"/>
      <c r="E263" s="29"/>
      <c r="F263" s="26"/>
      <c r="G263" s="26"/>
      <c r="H263" s="26"/>
      <c r="I263" s="27"/>
      <c r="J263" s="28"/>
      <c r="K263" s="28"/>
    </row>
    <row r="264" spans="1:11" x14ac:dyDescent="0.2">
      <c r="A264" s="35" t="s">
        <v>491</v>
      </c>
      <c r="B264" s="20"/>
      <c r="C264" s="21"/>
      <c r="D264" s="31" t="s">
        <v>492</v>
      </c>
      <c r="E264" s="33" t="s">
        <v>323</v>
      </c>
      <c r="F264" s="20"/>
      <c r="G264" s="20"/>
      <c r="H264" s="20"/>
      <c r="I264" s="21"/>
      <c r="J264" s="31" t="s">
        <v>440</v>
      </c>
      <c r="K264" s="31" t="s">
        <v>441</v>
      </c>
    </row>
    <row r="265" spans="1:11" x14ac:dyDescent="0.2">
      <c r="A265" s="25"/>
      <c r="B265" s="26"/>
      <c r="C265" s="27"/>
      <c r="D265" s="28"/>
      <c r="E265" s="29"/>
      <c r="F265" s="26"/>
      <c r="G265" s="26"/>
      <c r="H265" s="26"/>
      <c r="I265" s="27"/>
      <c r="J265" s="28"/>
      <c r="K265" s="28"/>
    </row>
    <row r="266" spans="1:11" x14ac:dyDescent="0.2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</row>
    <row r="267" spans="1:11" x14ac:dyDescent="0.2">
      <c r="A267" s="35" t="s">
        <v>537</v>
      </c>
      <c r="B267" s="20"/>
      <c r="C267" s="21"/>
      <c r="D267" s="31" t="s">
        <v>537</v>
      </c>
      <c r="E267" s="33" t="s">
        <v>649</v>
      </c>
      <c r="F267" s="20"/>
      <c r="G267" s="20"/>
      <c r="H267" s="20"/>
      <c r="I267" s="21"/>
      <c r="J267" s="24" t="s">
        <v>13</v>
      </c>
      <c r="K267" s="24" t="s">
        <v>26</v>
      </c>
    </row>
    <row r="268" spans="1:11" x14ac:dyDescent="0.2">
      <c r="A268" s="25"/>
      <c r="B268" s="26"/>
      <c r="C268" s="27"/>
      <c r="D268" s="28"/>
      <c r="E268" s="29" t="s">
        <v>650</v>
      </c>
      <c r="F268" s="26"/>
      <c r="G268" s="26"/>
      <c r="H268" s="26"/>
      <c r="I268" s="27"/>
      <c r="J268" s="28"/>
      <c r="K268" s="28"/>
    </row>
    <row r="269" spans="1:11" x14ac:dyDescent="0.2">
      <c r="A269" s="35" t="s">
        <v>538</v>
      </c>
      <c r="B269" s="20"/>
      <c r="C269" s="21"/>
      <c r="D269" s="31" t="s">
        <v>538</v>
      </c>
      <c r="E269" s="33" t="s">
        <v>651</v>
      </c>
      <c r="F269" s="20"/>
      <c r="G269" s="20"/>
      <c r="H269" s="20"/>
      <c r="I269" s="21"/>
      <c r="J269" s="24" t="s">
        <v>13</v>
      </c>
      <c r="K269" s="24" t="s">
        <v>26</v>
      </c>
    </row>
    <row r="270" spans="1:11" x14ac:dyDescent="0.2">
      <c r="A270" s="25"/>
      <c r="B270" s="26"/>
      <c r="C270" s="27"/>
      <c r="D270" s="28"/>
      <c r="E270" s="29" t="s">
        <v>650</v>
      </c>
      <c r="F270" s="26"/>
      <c r="G270" s="26"/>
      <c r="H270" s="26"/>
      <c r="I270" s="27"/>
      <c r="J270" s="28"/>
      <c r="K270" s="28"/>
    </row>
    <row r="271" spans="1:11" x14ac:dyDescent="0.2">
      <c r="A271" s="35" t="s">
        <v>539</v>
      </c>
      <c r="B271" s="20"/>
      <c r="C271" s="21"/>
      <c r="D271" s="31" t="s">
        <v>539</v>
      </c>
      <c r="E271" s="33" t="s">
        <v>652</v>
      </c>
      <c r="F271" s="20"/>
      <c r="G271" s="20"/>
      <c r="H271" s="20"/>
      <c r="I271" s="21"/>
      <c r="J271" s="24" t="s">
        <v>13</v>
      </c>
      <c r="K271" s="24" t="s">
        <v>26</v>
      </c>
    </row>
    <row r="272" spans="1:11" x14ac:dyDescent="0.2">
      <c r="A272" s="25"/>
      <c r="B272" s="26"/>
      <c r="C272" s="27"/>
      <c r="D272" s="28"/>
      <c r="E272" s="29" t="s">
        <v>650</v>
      </c>
      <c r="F272" s="26"/>
      <c r="G272" s="26"/>
      <c r="H272" s="26"/>
      <c r="I272" s="27"/>
      <c r="J272" s="28"/>
      <c r="K272" s="28"/>
    </row>
    <row r="273" spans="1:11" x14ac:dyDescent="0.2">
      <c r="A273" s="35" t="s">
        <v>436</v>
      </c>
      <c r="B273" s="20"/>
      <c r="C273" s="21"/>
      <c r="D273" s="31" t="s">
        <v>437</v>
      </c>
      <c r="E273" s="33" t="s">
        <v>323</v>
      </c>
      <c r="F273" s="20"/>
      <c r="G273" s="20"/>
      <c r="H273" s="20"/>
      <c r="I273" s="21"/>
      <c r="J273" s="24" t="s">
        <v>13</v>
      </c>
      <c r="K273" s="24" t="s">
        <v>26</v>
      </c>
    </row>
    <row r="274" spans="1:11" x14ac:dyDescent="0.2">
      <c r="A274" s="25"/>
      <c r="B274" s="26"/>
      <c r="C274" s="27"/>
      <c r="D274" s="28"/>
      <c r="E274" s="29"/>
      <c r="F274" s="26"/>
      <c r="G274" s="26"/>
      <c r="H274" s="26"/>
      <c r="I274" s="27"/>
      <c r="J274" s="28"/>
      <c r="K274" s="28"/>
    </row>
    <row r="275" spans="1:11" x14ac:dyDescent="0.2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</row>
    <row r="276" spans="1:11" x14ac:dyDescent="0.2">
      <c r="A276" s="35" t="s">
        <v>14</v>
      </c>
      <c r="B276" s="20"/>
      <c r="C276" s="21"/>
      <c r="D276" s="31" t="s">
        <v>35</v>
      </c>
      <c r="E276" s="33" t="s">
        <v>653</v>
      </c>
      <c r="F276" s="20"/>
      <c r="G276" s="20"/>
      <c r="H276" s="20"/>
      <c r="I276" s="21"/>
      <c r="J276" s="24" t="s">
        <v>13</v>
      </c>
      <c r="K276" s="24" t="s">
        <v>26</v>
      </c>
    </row>
    <row r="277" spans="1:11" x14ac:dyDescent="0.2">
      <c r="A277" s="25"/>
      <c r="B277" s="26"/>
      <c r="C277" s="27"/>
      <c r="D277" s="28"/>
      <c r="E277" s="29" t="s">
        <v>654</v>
      </c>
      <c r="F277" s="26"/>
      <c r="G277" s="26"/>
      <c r="H277" s="26"/>
      <c r="I277" s="27"/>
      <c r="J277" s="28"/>
      <c r="K277" s="28"/>
    </row>
    <row r="278" spans="1:11" x14ac:dyDescent="0.2">
      <c r="A278" s="35" t="s">
        <v>15</v>
      </c>
      <c r="B278" s="20"/>
      <c r="C278" s="21"/>
      <c r="D278" s="31" t="s">
        <v>16</v>
      </c>
      <c r="E278" s="33" t="s">
        <v>599</v>
      </c>
      <c r="F278" s="20"/>
      <c r="G278" s="20"/>
      <c r="H278" s="20"/>
      <c r="I278" s="21"/>
      <c r="J278" s="24" t="s">
        <v>13</v>
      </c>
      <c r="K278" s="24" t="s">
        <v>26</v>
      </c>
    </row>
    <row r="279" spans="1:11" x14ac:dyDescent="0.2">
      <c r="A279" s="25"/>
      <c r="B279" s="26"/>
      <c r="C279" s="27"/>
      <c r="D279" s="28"/>
      <c r="E279" s="29" t="s">
        <v>655</v>
      </c>
      <c r="F279" s="26"/>
      <c r="G279" s="26"/>
      <c r="H279" s="26"/>
      <c r="I279" s="27"/>
      <c r="J279" s="28"/>
      <c r="K279" s="28"/>
    </row>
    <row r="301" spans="1:15" x14ac:dyDescent="0.2">
      <c r="A301" s="42" t="s">
        <v>22</v>
      </c>
      <c r="O301" s="8" t="s">
        <v>285</v>
      </c>
    </row>
    <row r="302" spans="1:15" x14ac:dyDescent="0.2">
      <c r="A302" s="2" t="str">
        <f>A2</f>
        <v>Plumbco, Inc.</v>
      </c>
    </row>
    <row r="303" spans="1:15" x14ac:dyDescent="0.2">
      <c r="N303" s="10">
        <f ca="1">NOW()</f>
        <v>43970.333883912041</v>
      </c>
      <c r="O303" s="11">
        <f ca="1">NOW()</f>
        <v>43970.333883912041</v>
      </c>
    </row>
    <row r="307" spans="1:15" x14ac:dyDescent="0.2">
      <c r="A307" s="387" t="s">
        <v>260</v>
      </c>
      <c r="B307" s="389"/>
      <c r="C307" s="389"/>
      <c r="D307" s="389"/>
      <c r="E307" s="388"/>
      <c r="G307" s="387" t="s">
        <v>32</v>
      </c>
      <c r="H307" s="389"/>
      <c r="I307" s="389"/>
      <c r="J307" s="389"/>
      <c r="K307" s="389"/>
      <c r="L307" s="389"/>
      <c r="M307" s="389"/>
      <c r="N307" s="389"/>
      <c r="O307" s="388"/>
    </row>
    <row r="309" spans="1:15" x14ac:dyDescent="0.2">
      <c r="A309" s="2" t="str">
        <f>D130</f>
        <v>Rubber</v>
      </c>
      <c r="B309" s="44">
        <v>1000000</v>
      </c>
      <c r="C309" s="2" t="str">
        <f>K130</f>
        <v>Pounds</v>
      </c>
      <c r="D309" s="45">
        <v>5000000</v>
      </c>
      <c r="E309" s="2" t="s">
        <v>24</v>
      </c>
      <c r="G309" s="2" t="str">
        <f>D190</f>
        <v>Prod Labor</v>
      </c>
      <c r="I309" s="2">
        <f>G582</f>
        <v>65150</v>
      </c>
      <c r="K309" s="2" t="str">
        <f>K190</f>
        <v>Labor Hours</v>
      </c>
      <c r="M309" s="2" t="str">
        <f>D208</f>
        <v>Shearing</v>
      </c>
      <c r="N309" s="46">
        <v>3300</v>
      </c>
      <c r="O309" s="2" t="str">
        <f>K208</f>
        <v>Equip Hours</v>
      </c>
    </row>
    <row r="310" spans="1:15" x14ac:dyDescent="0.2">
      <c r="A310" s="2" t="str">
        <f>D132</f>
        <v>T/P Supp #02</v>
      </c>
      <c r="B310" s="272">
        <v>0</v>
      </c>
      <c r="C310" s="2" t="str">
        <f>K132</f>
        <v>Items</v>
      </c>
      <c r="D310" s="273">
        <v>0</v>
      </c>
      <c r="E310" s="2" t="s">
        <v>24</v>
      </c>
      <c r="G310" s="2" t="str">
        <f>D192</f>
        <v>Prod Labor B</v>
      </c>
      <c r="I310" s="2">
        <f>G583</f>
        <v>0</v>
      </c>
      <c r="K310" s="2" t="str">
        <f>K192</f>
        <v>Labor Hours</v>
      </c>
      <c r="M310" s="2" t="str">
        <f>D210</f>
        <v>Press &lt; 75T</v>
      </c>
      <c r="N310" s="48">
        <v>10300</v>
      </c>
      <c r="O310" s="2" t="str">
        <f>K210</f>
        <v>Equip Hours</v>
      </c>
    </row>
    <row r="311" spans="1:15" x14ac:dyDescent="0.2">
      <c r="A311" s="2" t="str">
        <f>D134</f>
        <v>T/P Supp #03</v>
      </c>
      <c r="B311" s="272">
        <v>0</v>
      </c>
      <c r="C311" s="2" t="str">
        <f>K134</f>
        <v>Items</v>
      </c>
      <c r="D311" s="273">
        <v>0</v>
      </c>
      <c r="E311" s="2" t="s">
        <v>24</v>
      </c>
      <c r="G311" s="2" t="str">
        <f>D194</f>
        <v>Prod Labor C</v>
      </c>
      <c r="I311" s="2">
        <f>G584</f>
        <v>0</v>
      </c>
      <c r="K311" s="2" t="str">
        <f>K194</f>
        <v>Labor Hours</v>
      </c>
      <c r="M311" s="2" t="str">
        <f>D212</f>
        <v>Pres 75T-125T</v>
      </c>
      <c r="N311" s="48">
        <v>6000</v>
      </c>
      <c r="O311" s="2" t="str">
        <f>K212</f>
        <v>Equip Hours</v>
      </c>
    </row>
    <row r="312" spans="1:15" x14ac:dyDescent="0.2">
      <c r="A312" s="2" t="str">
        <f>D136</f>
        <v>T/P Supp #04</v>
      </c>
      <c r="B312" s="272">
        <v>0</v>
      </c>
      <c r="C312" s="2" t="str">
        <f>K136</f>
        <v>Items</v>
      </c>
      <c r="D312" s="273">
        <v>0</v>
      </c>
      <c r="E312" s="2" t="s">
        <v>24</v>
      </c>
      <c r="G312" s="2" t="str">
        <f>D196</f>
        <v>Prod Labor D</v>
      </c>
      <c r="I312" s="2">
        <f>G585</f>
        <v>0</v>
      </c>
      <c r="K312" s="2" t="str">
        <f>K196</f>
        <v>Labor Hours</v>
      </c>
      <c r="M312" s="2" t="str">
        <f>D214</f>
        <v>Press &gt; 125T</v>
      </c>
      <c r="N312" s="48">
        <v>7800</v>
      </c>
      <c r="O312" s="2" t="str">
        <f>K214</f>
        <v>Equip Hours</v>
      </c>
    </row>
    <row r="313" spans="1:15" x14ac:dyDescent="0.2">
      <c r="A313" s="2" t="str">
        <f>D138</f>
        <v>T/P Supp #05</v>
      </c>
      <c r="B313" s="272">
        <v>0</v>
      </c>
      <c r="C313" s="2" t="str">
        <f>K138</f>
        <v>Items</v>
      </c>
      <c r="D313" s="273">
        <v>0</v>
      </c>
      <c r="E313" s="2" t="s">
        <v>24</v>
      </c>
      <c r="G313" s="2" t="str">
        <f>D198</f>
        <v>PrdContrLab</v>
      </c>
      <c r="I313" s="2">
        <f>G586</f>
        <v>0</v>
      </c>
      <c r="K313" s="2" t="str">
        <f>K198</f>
        <v>Labor Hours</v>
      </c>
      <c r="M313" s="2" t="str">
        <f>D216</f>
        <v>Packaging</v>
      </c>
      <c r="N313" s="48">
        <v>11200</v>
      </c>
      <c r="O313" s="2" t="str">
        <f>K216</f>
        <v>Equip Hours</v>
      </c>
    </row>
    <row r="314" spans="1:15" x14ac:dyDescent="0.2">
      <c r="A314" s="2" t="str">
        <f>D140</f>
        <v>T/P Supp #06</v>
      </c>
      <c r="B314" s="272">
        <v>0</v>
      </c>
      <c r="C314" s="2" t="str">
        <f>K140</f>
        <v>Items</v>
      </c>
      <c r="D314" s="274">
        <v>0</v>
      </c>
      <c r="E314" s="2" t="s">
        <v>24</v>
      </c>
      <c r="M314" s="2" t="str">
        <f>D218</f>
        <v>Equip Hour 06</v>
      </c>
      <c r="N314" s="277">
        <v>0</v>
      </c>
      <c r="O314" s="2" t="str">
        <f>K218</f>
        <v>Equip Hours</v>
      </c>
    </row>
    <row r="315" spans="1:15" x14ac:dyDescent="0.2">
      <c r="A315" s="2" t="str">
        <f>D142</f>
        <v>Purch Comps</v>
      </c>
      <c r="B315" s="47">
        <v>2000000</v>
      </c>
      <c r="C315" s="2" t="str">
        <f>K142</f>
        <v>Purchase $</v>
      </c>
      <c r="D315" s="50">
        <f t="shared" ref="D315:D320" si="0">B315</f>
        <v>2000000</v>
      </c>
      <c r="E315" s="2" t="s">
        <v>24</v>
      </c>
      <c r="G315" s="387" t="s">
        <v>385</v>
      </c>
      <c r="H315" s="389"/>
      <c r="I315" s="389"/>
      <c r="J315" s="389"/>
      <c r="K315" s="388"/>
      <c r="M315" s="2" t="str">
        <f>D220</f>
        <v>Direct Labr 01</v>
      </c>
      <c r="N315" s="277">
        <v>0</v>
      </c>
      <c r="O315" s="2" t="str">
        <f>K220</f>
        <v>Labor Hours</v>
      </c>
    </row>
    <row r="316" spans="1:15" x14ac:dyDescent="0.2">
      <c r="A316" s="2" t="str">
        <f>D144</f>
        <v>Pkg Material</v>
      </c>
      <c r="B316" s="47">
        <v>1000000</v>
      </c>
      <c r="C316" s="2" t="str">
        <f>K144</f>
        <v>Purchase $</v>
      </c>
      <c r="D316" s="50">
        <f t="shared" si="0"/>
        <v>1000000</v>
      </c>
      <c r="E316" s="2" t="s">
        <v>24</v>
      </c>
      <c r="M316" s="2" t="str">
        <f>D222</f>
        <v>Direct Labr 02</v>
      </c>
      <c r="N316" s="277">
        <v>0</v>
      </c>
      <c r="O316" s="2" t="str">
        <f>K222</f>
        <v>Labor Hours</v>
      </c>
    </row>
    <row r="317" spans="1:15" x14ac:dyDescent="0.2">
      <c r="A317" s="2" t="str">
        <f>D146</f>
        <v>Molds</v>
      </c>
      <c r="B317" s="47">
        <v>350000</v>
      </c>
      <c r="C317" s="2" t="str">
        <f>K146</f>
        <v>Purchase $</v>
      </c>
      <c r="D317" s="50">
        <f t="shared" si="0"/>
        <v>350000</v>
      </c>
      <c r="E317" s="2" t="s">
        <v>24</v>
      </c>
      <c r="G317" s="2" t="str">
        <f>D267</f>
        <v>Box Stores</v>
      </c>
      <c r="H317" s="51">
        <v>0.35</v>
      </c>
      <c r="I317" s="2" t="s">
        <v>34</v>
      </c>
      <c r="J317" s="52">
        <f>J$2718*H317</f>
        <v>2586084.1509583308</v>
      </c>
      <c r="K317" s="2" t="str">
        <f>K267</f>
        <v>Internal Costs</v>
      </c>
      <c r="M317" s="2" t="str">
        <f>D224</f>
        <v>Direct Labr 03</v>
      </c>
      <c r="N317" s="277">
        <v>0</v>
      </c>
      <c r="O317" s="2" t="str">
        <f>K224</f>
        <v>Labor Hours</v>
      </c>
    </row>
    <row r="318" spans="1:15" x14ac:dyDescent="0.2">
      <c r="A318" s="2" t="str">
        <f>D148</f>
        <v>T/P Supp #10</v>
      </c>
      <c r="B318" s="273">
        <v>0</v>
      </c>
      <c r="C318" s="2" t="str">
        <f>C317</f>
        <v>Purchase $</v>
      </c>
      <c r="D318" s="50">
        <f t="shared" si="0"/>
        <v>0</v>
      </c>
      <c r="E318" s="2" t="s">
        <v>24</v>
      </c>
      <c r="G318" s="2" t="str">
        <f>D269</f>
        <v>Major Retailers</v>
      </c>
      <c r="H318" s="271">
        <v>0.5</v>
      </c>
      <c r="I318" s="2" t="s">
        <v>34</v>
      </c>
      <c r="J318" s="52">
        <f>J$2718*H318</f>
        <v>3694405.9299404728</v>
      </c>
      <c r="K318" s="2" t="str">
        <f>K269</f>
        <v>Internal Costs</v>
      </c>
      <c r="M318" s="2" t="str">
        <f>D226</f>
        <v>Direct Labr 04</v>
      </c>
      <c r="N318" s="277">
        <v>0</v>
      </c>
      <c r="O318" s="2" t="str">
        <f>K226</f>
        <v>Labor Hours</v>
      </c>
    </row>
    <row r="319" spans="1:15" x14ac:dyDescent="0.2">
      <c r="A319" s="2" t="str">
        <f>D150</f>
        <v>T/P Supp #11</v>
      </c>
      <c r="B319" s="273">
        <v>0</v>
      </c>
      <c r="C319" s="2" t="str">
        <f>C318</f>
        <v>Purchase $</v>
      </c>
      <c r="D319" s="50">
        <f t="shared" si="0"/>
        <v>0</v>
      </c>
      <c r="E319" s="2" t="s">
        <v>24</v>
      </c>
      <c r="G319" s="2" t="str">
        <f>D271</f>
        <v>Smalll Accounts</v>
      </c>
      <c r="H319" s="271">
        <v>0.15</v>
      </c>
      <c r="I319" s="2" t="s">
        <v>34</v>
      </c>
      <c r="J319" s="52">
        <f>J$2718*H319</f>
        <v>1108321.7789821418</v>
      </c>
      <c r="K319" s="2" t="str">
        <f>K271</f>
        <v>Internal Costs</v>
      </c>
      <c r="M319" s="2" t="str">
        <f>D228</f>
        <v>Direct Labr 05</v>
      </c>
      <c r="N319" s="277">
        <v>0</v>
      </c>
      <c r="O319" s="2" t="str">
        <f>K228</f>
        <v>Labor Hours</v>
      </c>
    </row>
    <row r="320" spans="1:15" x14ac:dyDescent="0.2">
      <c r="A320" s="2" t="str">
        <f>D152</f>
        <v>T/P Supp #12</v>
      </c>
      <c r="B320" s="274">
        <v>0</v>
      </c>
      <c r="C320" s="2" t="str">
        <f>K152</f>
        <v>Purchase $</v>
      </c>
      <c r="D320" s="54">
        <f t="shared" si="0"/>
        <v>0</v>
      </c>
      <c r="E320" s="2" t="str">
        <f>E319</f>
        <v>Purchase $</v>
      </c>
      <c r="G320" s="26" t="str">
        <f>D273</f>
        <v>Cust/Mkt #04</v>
      </c>
      <c r="H320" s="275">
        <v>0</v>
      </c>
      <c r="I320" s="26" t="s">
        <v>34</v>
      </c>
      <c r="J320" s="194">
        <f>J$2718*H320</f>
        <v>0</v>
      </c>
      <c r="K320" s="26" t="str">
        <f>K273</f>
        <v>Internal Costs</v>
      </c>
      <c r="M320" s="2" t="str">
        <f>D230</f>
        <v>Direct Labr 06</v>
      </c>
      <c r="N320" s="278">
        <v>0</v>
      </c>
      <c r="O320" s="2" t="str">
        <f>K230</f>
        <v>Labor Hours</v>
      </c>
    </row>
    <row r="322" spans="1:15" x14ac:dyDescent="0.2">
      <c r="B322" s="4" t="s">
        <v>325</v>
      </c>
      <c r="C322" s="4"/>
      <c r="D322" s="56">
        <f>SUM(D309:D320)</f>
        <v>8350000</v>
      </c>
    </row>
    <row r="325" spans="1:15" x14ac:dyDescent="0.2">
      <c r="A325" s="387" t="s">
        <v>384</v>
      </c>
      <c r="B325" s="389"/>
      <c r="C325" s="389"/>
      <c r="D325" s="389"/>
      <c r="E325" s="388"/>
      <c r="G325" s="387" t="s">
        <v>386</v>
      </c>
      <c r="H325" s="389"/>
      <c r="I325" s="389"/>
      <c r="J325" s="389"/>
      <c r="K325" s="388"/>
    </row>
    <row r="326" spans="1:15" x14ac:dyDescent="0.2">
      <c r="A326" s="57" t="s">
        <v>327</v>
      </c>
      <c r="B326" s="387" t="s">
        <v>326</v>
      </c>
      <c r="C326" s="388"/>
      <c r="D326" s="17" t="s">
        <v>174</v>
      </c>
      <c r="E326" s="17" t="s">
        <v>387</v>
      </c>
    </row>
    <row r="327" spans="1:15" x14ac:dyDescent="0.2">
      <c r="A327" s="2" t="str">
        <f>D202</f>
        <v>Press Set-Ups</v>
      </c>
      <c r="B327" s="262">
        <v>6920</v>
      </c>
      <c r="C327" s="2" t="str">
        <f>K202</f>
        <v>Events</v>
      </c>
      <c r="D327" s="265" t="s">
        <v>551</v>
      </c>
      <c r="E327" s="266">
        <v>1</v>
      </c>
      <c r="G327" s="2" t="str">
        <f>D250</f>
        <v>Put-Away</v>
      </c>
      <c r="H327" s="46">
        <v>1200000</v>
      </c>
      <c r="I327" s="2" t="str">
        <f>K250</f>
        <v>Wtd Events</v>
      </c>
      <c r="J327" s="58" t="s">
        <v>542</v>
      </c>
      <c r="K327" s="59">
        <v>1</v>
      </c>
      <c r="M327" s="2" t="str">
        <f>D276</f>
        <v>GrowthCosts</v>
      </c>
      <c r="N327" s="52">
        <f>K2726</f>
        <v>8329813.4211070733</v>
      </c>
      <c r="O327" s="2" t="str">
        <f>K276</f>
        <v>Internal Costs</v>
      </c>
    </row>
    <row r="328" spans="1:15" x14ac:dyDescent="0.2">
      <c r="B328" s="263">
        <v>5600</v>
      </c>
      <c r="C328" s="60" t="str">
        <f>C327</f>
        <v>Events</v>
      </c>
      <c r="D328" s="267" t="s">
        <v>552</v>
      </c>
      <c r="E328" s="268">
        <v>1.5</v>
      </c>
      <c r="H328" s="48">
        <v>0</v>
      </c>
      <c r="I328" s="60" t="str">
        <f>I327</f>
        <v>Wtd Events</v>
      </c>
      <c r="J328" s="61" t="s">
        <v>175</v>
      </c>
      <c r="K328" s="62">
        <v>0</v>
      </c>
      <c r="M328" s="2" t="str">
        <f>D278</f>
        <v>Gen &amp; Admin</v>
      </c>
      <c r="N328" s="52">
        <f>J2727</f>
        <v>8348534.8807578702</v>
      </c>
      <c r="O328" s="2" t="str">
        <f>K278</f>
        <v>Internal Costs</v>
      </c>
    </row>
    <row r="329" spans="1:15" x14ac:dyDescent="0.2">
      <c r="B329" s="264">
        <v>0</v>
      </c>
      <c r="C329" s="60" t="str">
        <f>C328</f>
        <v>Events</v>
      </c>
      <c r="D329" s="269" t="s">
        <v>175</v>
      </c>
      <c r="E329" s="270">
        <v>0</v>
      </c>
      <c r="H329" s="63">
        <v>0</v>
      </c>
      <c r="I329" s="60" t="str">
        <f>I328</f>
        <v>Wtd Events</v>
      </c>
      <c r="J329" s="64" t="s">
        <v>175</v>
      </c>
      <c r="K329" s="65">
        <v>0</v>
      </c>
    </row>
    <row r="331" spans="1:15" x14ac:dyDescent="0.2">
      <c r="A331" s="2" t="str">
        <f>D204</f>
        <v>ProWtEvnt 02</v>
      </c>
      <c r="B331" s="279">
        <v>0</v>
      </c>
      <c r="C331" s="2" t="str">
        <f>K204</f>
        <v>Events</v>
      </c>
      <c r="D331" s="280" t="s">
        <v>175</v>
      </c>
      <c r="E331" s="281">
        <v>0</v>
      </c>
      <c r="G331" s="2" t="str">
        <f>D252</f>
        <v>Storage</v>
      </c>
      <c r="H331" s="46">
        <v>720000</v>
      </c>
      <c r="I331" s="2" t="str">
        <f>K252</f>
        <v>Wtd Events</v>
      </c>
      <c r="J331" s="58" t="s">
        <v>543</v>
      </c>
      <c r="K331" s="59">
        <v>1</v>
      </c>
    </row>
    <row r="332" spans="1:15" x14ac:dyDescent="0.2">
      <c r="B332" s="277">
        <v>0</v>
      </c>
      <c r="C332" s="60" t="str">
        <f>C331</f>
        <v>Events</v>
      </c>
      <c r="D332" s="282" t="s">
        <v>175</v>
      </c>
      <c r="E332" s="283">
        <v>0</v>
      </c>
      <c r="H332" s="48">
        <v>360000</v>
      </c>
      <c r="I332" s="60" t="str">
        <f>I331</f>
        <v>Wtd Events</v>
      </c>
      <c r="J332" s="61" t="s">
        <v>544</v>
      </c>
      <c r="K332" s="62">
        <v>4</v>
      </c>
    </row>
    <row r="333" spans="1:15" x14ac:dyDescent="0.2">
      <c r="B333" s="278">
        <v>0</v>
      </c>
      <c r="C333" s="60" t="str">
        <f>C332</f>
        <v>Events</v>
      </c>
      <c r="D333" s="284" t="s">
        <v>175</v>
      </c>
      <c r="E333" s="285">
        <v>0</v>
      </c>
      <c r="H333" s="63">
        <v>120000</v>
      </c>
      <c r="I333" s="60" t="str">
        <f>I332</f>
        <v>Wtd Events</v>
      </c>
      <c r="J333" s="64" t="s">
        <v>545</v>
      </c>
      <c r="K333" s="65">
        <v>12</v>
      </c>
    </row>
    <row r="335" spans="1:15" x14ac:dyDescent="0.2">
      <c r="A335" s="2" t="str">
        <f>D206</f>
        <v>ProWtEvnt 03</v>
      </c>
      <c r="B335" s="279">
        <v>0</v>
      </c>
      <c r="C335" s="2" t="str">
        <f>K206</f>
        <v>Events</v>
      </c>
      <c r="D335" s="280" t="s">
        <v>175</v>
      </c>
      <c r="E335" s="281">
        <v>0</v>
      </c>
      <c r="G335" s="2" t="str">
        <f>D254</f>
        <v>Order Process</v>
      </c>
      <c r="H335" s="46">
        <v>1653.3</v>
      </c>
      <c r="I335" s="2" t="str">
        <f>K254</f>
        <v>Wtd Events</v>
      </c>
      <c r="J335" s="58" t="s">
        <v>449</v>
      </c>
      <c r="K335" s="59">
        <v>4</v>
      </c>
    </row>
    <row r="336" spans="1:15" x14ac:dyDescent="0.2">
      <c r="B336" s="277">
        <v>0</v>
      </c>
      <c r="C336" s="60" t="str">
        <f>C335</f>
        <v>Events</v>
      </c>
      <c r="D336" s="282" t="s">
        <v>175</v>
      </c>
      <c r="E336" s="283">
        <v>0</v>
      </c>
      <c r="H336" s="48">
        <v>3306.6</v>
      </c>
      <c r="I336" s="60" t="str">
        <f>I335</f>
        <v>Wtd Events</v>
      </c>
      <c r="J336" s="61" t="s">
        <v>546</v>
      </c>
      <c r="K336" s="62">
        <v>2</v>
      </c>
    </row>
    <row r="337" spans="2:11" x14ac:dyDescent="0.2">
      <c r="B337" s="278">
        <v>0</v>
      </c>
      <c r="C337" s="2" t="str">
        <f>C336</f>
        <v>Events</v>
      </c>
      <c r="D337" s="284" t="s">
        <v>175</v>
      </c>
      <c r="E337" s="285">
        <v>0</v>
      </c>
      <c r="H337" s="63">
        <v>7440.1</v>
      </c>
      <c r="I337" s="60" t="str">
        <f>I336</f>
        <v>Wtd Events</v>
      </c>
      <c r="J337" s="64" t="s">
        <v>547</v>
      </c>
      <c r="K337" s="65">
        <v>1</v>
      </c>
    </row>
    <row r="339" spans="2:11" x14ac:dyDescent="0.2">
      <c r="G339" s="2" t="str">
        <f>D256</f>
        <v>Order Picking</v>
      </c>
      <c r="H339" s="46">
        <v>77040</v>
      </c>
      <c r="I339" s="2" t="str">
        <f>K256</f>
        <v>Wtd Events</v>
      </c>
      <c r="J339" s="58" t="s">
        <v>543</v>
      </c>
      <c r="K339" s="59">
        <v>0.8</v>
      </c>
    </row>
    <row r="340" spans="2:11" x14ac:dyDescent="0.2">
      <c r="H340" s="48">
        <v>32528</v>
      </c>
      <c r="I340" s="60" t="str">
        <f>I339</f>
        <v>Wtd Events</v>
      </c>
      <c r="J340" s="61" t="s">
        <v>544</v>
      </c>
      <c r="K340" s="62">
        <v>1</v>
      </c>
    </row>
    <row r="341" spans="2:11" x14ac:dyDescent="0.2">
      <c r="H341" s="63">
        <v>15408</v>
      </c>
      <c r="I341" s="60" t="str">
        <f>I340</f>
        <v>Wtd Events</v>
      </c>
      <c r="J341" s="64" t="s">
        <v>545</v>
      </c>
      <c r="K341" s="65">
        <v>1.25</v>
      </c>
    </row>
    <row r="343" spans="2:11" x14ac:dyDescent="0.2">
      <c r="G343" s="2" t="str">
        <f>D258</f>
        <v>Shipping</v>
      </c>
      <c r="H343" s="46">
        <v>10500</v>
      </c>
      <c r="I343" s="2" t="str">
        <f>K258</f>
        <v>Wtd Events</v>
      </c>
      <c r="J343" s="58" t="s">
        <v>548</v>
      </c>
      <c r="K343" s="59">
        <v>1.5</v>
      </c>
    </row>
    <row r="344" spans="2:11" x14ac:dyDescent="0.2">
      <c r="H344" s="48">
        <v>31000</v>
      </c>
      <c r="I344" s="60" t="str">
        <f>I343</f>
        <v>Wtd Events</v>
      </c>
      <c r="J344" s="61" t="s">
        <v>549</v>
      </c>
      <c r="K344" s="62">
        <v>1</v>
      </c>
    </row>
    <row r="345" spans="2:11" x14ac:dyDescent="0.2">
      <c r="H345" s="63">
        <v>5500</v>
      </c>
      <c r="I345" s="60" t="str">
        <f>I344</f>
        <v>Wtd Events</v>
      </c>
      <c r="J345" s="64" t="s">
        <v>550</v>
      </c>
      <c r="K345" s="65">
        <v>3</v>
      </c>
    </row>
    <row r="347" spans="2:11" x14ac:dyDescent="0.2">
      <c r="G347" s="2" t="str">
        <f>D260</f>
        <v>Return/Restock</v>
      </c>
      <c r="H347" s="46">
        <v>1250</v>
      </c>
      <c r="I347" s="2" t="str">
        <f>K260</f>
        <v>Wtd Events</v>
      </c>
      <c r="J347" s="58" t="s">
        <v>175</v>
      </c>
      <c r="K347" s="59">
        <v>1</v>
      </c>
    </row>
    <row r="348" spans="2:11" x14ac:dyDescent="0.2">
      <c r="H348" s="48">
        <v>0</v>
      </c>
      <c r="I348" s="60" t="str">
        <f>I347</f>
        <v>Wtd Events</v>
      </c>
      <c r="J348" s="61" t="s">
        <v>175</v>
      </c>
      <c r="K348" s="62">
        <v>0</v>
      </c>
    </row>
    <row r="349" spans="2:11" x14ac:dyDescent="0.2">
      <c r="H349" s="63">
        <v>0</v>
      </c>
      <c r="I349" s="60" t="str">
        <f>I348</f>
        <v>Wtd Events</v>
      </c>
      <c r="J349" s="64" t="s">
        <v>175</v>
      </c>
      <c r="K349" s="65">
        <v>0</v>
      </c>
    </row>
    <row r="351" spans="2:11" x14ac:dyDescent="0.2">
      <c r="G351" s="2" t="str">
        <f>D262</f>
        <v>PM Event #07</v>
      </c>
      <c r="H351" s="279">
        <v>0</v>
      </c>
      <c r="I351" s="2" t="str">
        <f>K262</f>
        <v>Wtd Events</v>
      </c>
      <c r="J351" s="280" t="s">
        <v>175</v>
      </c>
      <c r="K351" s="281">
        <v>0</v>
      </c>
    </row>
    <row r="352" spans="2:11" x14ac:dyDescent="0.2">
      <c r="H352" s="277">
        <v>0</v>
      </c>
      <c r="I352" s="60" t="str">
        <f>I351</f>
        <v>Wtd Events</v>
      </c>
      <c r="J352" s="282" t="s">
        <v>175</v>
      </c>
      <c r="K352" s="283">
        <v>0</v>
      </c>
    </row>
    <row r="353" spans="1:15" x14ac:dyDescent="0.2">
      <c r="H353" s="278">
        <v>0</v>
      </c>
      <c r="I353" s="60" t="str">
        <f>I352</f>
        <v>Wtd Events</v>
      </c>
      <c r="J353" s="284" t="s">
        <v>175</v>
      </c>
      <c r="K353" s="285">
        <v>0</v>
      </c>
    </row>
    <row r="355" spans="1:15" x14ac:dyDescent="0.2">
      <c r="G355" s="2" t="str">
        <f>D264</f>
        <v>PM Event #08</v>
      </c>
      <c r="H355" s="279">
        <v>0</v>
      </c>
      <c r="I355" s="2" t="str">
        <f>K264</f>
        <v>Wtd Events</v>
      </c>
      <c r="J355" s="280" t="s">
        <v>175</v>
      </c>
      <c r="K355" s="281">
        <v>0</v>
      </c>
    </row>
    <row r="356" spans="1:15" x14ac:dyDescent="0.2">
      <c r="H356" s="277">
        <v>0</v>
      </c>
      <c r="I356" s="60" t="str">
        <f>I355</f>
        <v>Wtd Events</v>
      </c>
      <c r="J356" s="282" t="s">
        <v>175</v>
      </c>
      <c r="K356" s="283">
        <v>0</v>
      </c>
    </row>
    <row r="357" spans="1:15" x14ac:dyDescent="0.2">
      <c r="H357" s="278">
        <v>0</v>
      </c>
      <c r="I357" s="60" t="str">
        <f>I356</f>
        <v>Wtd Events</v>
      </c>
      <c r="J357" s="284" t="s">
        <v>175</v>
      </c>
      <c r="K357" s="285">
        <v>0</v>
      </c>
    </row>
    <row r="361" spans="1:15" x14ac:dyDescent="0.2">
      <c r="A361" s="1" t="s">
        <v>201</v>
      </c>
      <c r="O361" s="8" t="s">
        <v>286</v>
      </c>
    </row>
    <row r="362" spans="1:15" x14ac:dyDescent="0.2">
      <c r="A362" s="2" t="str">
        <f>A2</f>
        <v>Plumbco, Inc.</v>
      </c>
    </row>
    <row r="363" spans="1:15" x14ac:dyDescent="0.2">
      <c r="N363" s="10">
        <f ca="1">NOW()</f>
        <v>43970.333883912041</v>
      </c>
      <c r="O363" s="11">
        <f ca="1">NOW()</f>
        <v>43970.333883912041</v>
      </c>
    </row>
    <row r="366" spans="1:15" x14ac:dyDescent="0.2">
      <c r="A366" s="17" t="s">
        <v>36</v>
      </c>
      <c r="B366" s="17" t="s">
        <v>40</v>
      </c>
      <c r="C366" s="17"/>
      <c r="D366" s="17" t="s">
        <v>317</v>
      </c>
      <c r="E366" s="17" t="s">
        <v>42</v>
      </c>
      <c r="F366" s="17" t="s">
        <v>36</v>
      </c>
      <c r="G366" s="17" t="s">
        <v>40</v>
      </c>
      <c r="H366" s="17"/>
      <c r="I366" s="17" t="s">
        <v>317</v>
      </c>
      <c r="J366" s="17" t="s">
        <v>42</v>
      </c>
      <c r="K366" s="17" t="s">
        <v>36</v>
      </c>
      <c r="L366" s="17" t="s">
        <v>40</v>
      </c>
      <c r="M366" s="17"/>
      <c r="N366" s="17" t="s">
        <v>317</v>
      </c>
      <c r="O366" s="17" t="s">
        <v>42</v>
      </c>
    </row>
    <row r="367" spans="1:15" x14ac:dyDescent="0.2">
      <c r="A367" s="18" t="s">
        <v>37</v>
      </c>
      <c r="B367" s="18" t="s">
        <v>41</v>
      </c>
      <c r="C367" s="18" t="s">
        <v>273</v>
      </c>
      <c r="D367" s="18" t="s">
        <v>8</v>
      </c>
      <c r="E367" s="18" t="s">
        <v>8</v>
      </c>
      <c r="F367" s="18" t="s">
        <v>37</v>
      </c>
      <c r="G367" s="18" t="s">
        <v>41</v>
      </c>
      <c r="H367" s="18" t="s">
        <v>273</v>
      </c>
      <c r="I367" s="18" t="s">
        <v>8</v>
      </c>
      <c r="J367" s="18" t="s">
        <v>8</v>
      </c>
      <c r="K367" s="18" t="s">
        <v>37</v>
      </c>
      <c r="L367" s="18" t="s">
        <v>41</v>
      </c>
      <c r="M367" s="18" t="s">
        <v>273</v>
      </c>
      <c r="N367" s="18" t="s">
        <v>8</v>
      </c>
      <c r="O367" s="18" t="s">
        <v>8</v>
      </c>
    </row>
    <row r="368" spans="1:15" x14ac:dyDescent="0.2">
      <c r="E368" s="14"/>
      <c r="J368" s="14"/>
    </row>
    <row r="369" spans="1:15" x14ac:dyDescent="0.2">
      <c r="A369" s="2" t="str">
        <f>D70</f>
        <v>Maintenance</v>
      </c>
      <c r="B369" s="4" t="s">
        <v>271</v>
      </c>
      <c r="C369" s="4" t="s">
        <v>271</v>
      </c>
      <c r="D369" s="4" t="s">
        <v>271</v>
      </c>
      <c r="E369" s="127" t="s">
        <v>271</v>
      </c>
      <c r="F369" s="2" t="str">
        <f>D190</f>
        <v>Prod Labor</v>
      </c>
      <c r="G369" s="4" t="s">
        <v>271</v>
      </c>
      <c r="H369" s="4" t="s">
        <v>271</v>
      </c>
      <c r="I369" s="4" t="s">
        <v>271</v>
      </c>
      <c r="J369" s="127" t="s">
        <v>271</v>
      </c>
      <c r="K369" s="2" t="str">
        <f>D250</f>
        <v>Put-Away</v>
      </c>
      <c r="L369" s="46">
        <v>2000</v>
      </c>
      <c r="M369" s="88">
        <v>1</v>
      </c>
      <c r="N369" s="2">
        <f t="shared" ref="N369:N381" si="1">L369*M369</f>
        <v>2000</v>
      </c>
      <c r="O369" s="259">
        <f t="shared" ref="O369:O376" si="2">IF($N$404=0,0,N369/$N$404)</f>
        <v>1.1428571428571429E-2</v>
      </c>
    </row>
    <row r="370" spans="1:15" x14ac:dyDescent="0.2">
      <c r="A370" s="2" t="str">
        <f>D72</f>
        <v>Bldg &amp; Grounds</v>
      </c>
      <c r="B370" s="4" t="s">
        <v>271</v>
      </c>
      <c r="C370" s="4" t="s">
        <v>271</v>
      </c>
      <c r="D370" s="4" t="s">
        <v>271</v>
      </c>
      <c r="E370" s="127" t="s">
        <v>271</v>
      </c>
      <c r="F370" s="2" t="str">
        <f>D192</f>
        <v>Prod Labor B</v>
      </c>
      <c r="G370" s="4" t="s">
        <v>271</v>
      </c>
      <c r="H370" s="4" t="s">
        <v>271</v>
      </c>
      <c r="I370" s="4" t="s">
        <v>271</v>
      </c>
      <c r="J370" s="127" t="s">
        <v>271</v>
      </c>
      <c r="K370" s="2" t="str">
        <f>D252</f>
        <v>Storage</v>
      </c>
      <c r="L370" s="48">
        <v>80000</v>
      </c>
      <c r="M370" s="90">
        <v>1</v>
      </c>
      <c r="N370" s="2">
        <f t="shared" si="1"/>
        <v>80000</v>
      </c>
      <c r="O370" s="259">
        <f t="shared" si="2"/>
        <v>0.45714285714285713</v>
      </c>
    </row>
    <row r="371" spans="1:15" x14ac:dyDescent="0.2">
      <c r="A371" s="2" t="str">
        <f>D74</f>
        <v>Hum Resource</v>
      </c>
      <c r="B371" s="46">
        <v>400</v>
      </c>
      <c r="C371" s="104">
        <v>1</v>
      </c>
      <c r="D371" s="2">
        <f>B371*C371</f>
        <v>400</v>
      </c>
      <c r="E371" s="259">
        <f t="shared" ref="E371:E387" si="3">IF($N$404=0,0,D371/$N$404)</f>
        <v>2.2857142857142859E-3</v>
      </c>
      <c r="F371" s="2" t="str">
        <f>D194</f>
        <v>Prod Labor C</v>
      </c>
      <c r="G371" s="4" t="s">
        <v>271</v>
      </c>
      <c r="H371" s="4" t="s">
        <v>271</v>
      </c>
      <c r="I371" s="4" t="s">
        <v>271</v>
      </c>
      <c r="J371" s="127" t="s">
        <v>271</v>
      </c>
      <c r="K371" s="2" t="str">
        <f>D254</f>
        <v>Order Process</v>
      </c>
      <c r="L371" s="48">
        <v>0</v>
      </c>
      <c r="M371" s="90">
        <v>1</v>
      </c>
      <c r="N371" s="2">
        <f t="shared" si="1"/>
        <v>0</v>
      </c>
      <c r="O371" s="259">
        <f t="shared" si="2"/>
        <v>0</v>
      </c>
    </row>
    <row r="372" spans="1:15" x14ac:dyDescent="0.2">
      <c r="A372" s="2" t="str">
        <f>D76</f>
        <v>General Mgmt</v>
      </c>
      <c r="B372" s="48">
        <v>1200</v>
      </c>
      <c r="C372" s="108">
        <v>1</v>
      </c>
      <c r="D372" s="2">
        <f t="shared" ref="D372:D387" si="4">B372*C372</f>
        <v>1200</v>
      </c>
      <c r="E372" s="259">
        <f t="shared" si="3"/>
        <v>6.8571428571428568E-3</v>
      </c>
      <c r="F372" s="2" t="str">
        <f>D196</f>
        <v>Prod Labor D</v>
      </c>
      <c r="G372" s="4" t="s">
        <v>271</v>
      </c>
      <c r="H372" s="4" t="s">
        <v>271</v>
      </c>
      <c r="I372" s="4" t="s">
        <v>271</v>
      </c>
      <c r="J372" s="127" t="s">
        <v>271</v>
      </c>
      <c r="K372" s="2" t="str">
        <f>D256</f>
        <v>Order Picking</v>
      </c>
      <c r="L372" s="48">
        <v>0</v>
      </c>
      <c r="M372" s="90">
        <v>1</v>
      </c>
      <c r="N372" s="2">
        <f t="shared" si="1"/>
        <v>0</v>
      </c>
      <c r="O372" s="259">
        <f t="shared" si="2"/>
        <v>0</v>
      </c>
    </row>
    <row r="373" spans="1:15" x14ac:dyDescent="0.2">
      <c r="A373" s="2" t="str">
        <f>D78</f>
        <v>Acct &amp; Finance</v>
      </c>
      <c r="B373" s="48">
        <v>2000</v>
      </c>
      <c r="C373" s="108">
        <v>1</v>
      </c>
      <c r="D373" s="2">
        <f t="shared" si="4"/>
        <v>2000</v>
      </c>
      <c r="E373" s="259">
        <f t="shared" si="3"/>
        <v>1.1428571428571429E-2</v>
      </c>
      <c r="F373" s="2" t="str">
        <f>D198</f>
        <v>PrdContrLab</v>
      </c>
      <c r="G373" s="4" t="s">
        <v>271</v>
      </c>
      <c r="H373" s="4" t="s">
        <v>271</v>
      </c>
      <c r="I373" s="4" t="s">
        <v>271</v>
      </c>
      <c r="J373" s="127" t="s">
        <v>271</v>
      </c>
      <c r="K373" s="2" t="str">
        <f>D258</f>
        <v>Shipping</v>
      </c>
      <c r="L373" s="48">
        <v>5000</v>
      </c>
      <c r="M373" s="90">
        <v>1</v>
      </c>
      <c r="N373" s="2">
        <f t="shared" si="1"/>
        <v>5000</v>
      </c>
      <c r="O373" s="259">
        <f t="shared" si="2"/>
        <v>2.8571428571428571E-2</v>
      </c>
    </row>
    <row r="374" spans="1:15" x14ac:dyDescent="0.2">
      <c r="A374" s="2" t="str">
        <f>D80</f>
        <v>Engineering</v>
      </c>
      <c r="B374" s="48">
        <v>2000</v>
      </c>
      <c r="C374" s="108">
        <v>1</v>
      </c>
      <c r="D374" s="2">
        <f t="shared" si="4"/>
        <v>2000</v>
      </c>
      <c r="E374" s="259">
        <f t="shared" si="3"/>
        <v>1.1428571428571429E-2</v>
      </c>
      <c r="J374" s="127"/>
      <c r="K374" s="2" t="str">
        <f>D260</f>
        <v>Return/Restock</v>
      </c>
      <c r="L374" s="48">
        <v>0</v>
      </c>
      <c r="M374" s="90">
        <v>1</v>
      </c>
      <c r="N374" s="2">
        <f t="shared" si="1"/>
        <v>0</v>
      </c>
      <c r="O374" s="259">
        <f t="shared" si="2"/>
        <v>0</v>
      </c>
    </row>
    <row r="375" spans="1:15" x14ac:dyDescent="0.2">
      <c r="A375" s="2" t="str">
        <f>D82</f>
        <v>Sales / Mktg</v>
      </c>
      <c r="B375" s="48">
        <v>1600</v>
      </c>
      <c r="C375" s="108">
        <v>1</v>
      </c>
      <c r="D375" s="2">
        <f t="shared" si="4"/>
        <v>1600</v>
      </c>
      <c r="E375" s="259">
        <f t="shared" si="3"/>
        <v>9.1428571428571435E-3</v>
      </c>
      <c r="F375" s="2" t="str">
        <f>D202</f>
        <v>Press Set-Ups</v>
      </c>
      <c r="G375" s="46">
        <v>0</v>
      </c>
      <c r="H375" s="88">
        <v>1</v>
      </c>
      <c r="I375" s="2">
        <f>G375*H375</f>
        <v>0</v>
      </c>
      <c r="J375" s="259">
        <f>IF($N$404=0,0,I375/$N$404)</f>
        <v>0</v>
      </c>
      <c r="K375" s="2" t="str">
        <f>D262</f>
        <v>PM Event #07</v>
      </c>
      <c r="L375" s="277">
        <v>0</v>
      </c>
      <c r="M375" s="286">
        <v>0</v>
      </c>
      <c r="N375" s="2">
        <f t="shared" si="1"/>
        <v>0</v>
      </c>
      <c r="O375" s="259">
        <f t="shared" si="2"/>
        <v>0</v>
      </c>
    </row>
    <row r="376" spans="1:15" x14ac:dyDescent="0.2">
      <c r="A376" s="2" t="str">
        <f>D84</f>
        <v>Cust Service</v>
      </c>
      <c r="B376" s="48">
        <v>1600</v>
      </c>
      <c r="C376" s="108">
        <v>1</v>
      </c>
      <c r="D376" s="2">
        <f t="shared" si="4"/>
        <v>1600</v>
      </c>
      <c r="E376" s="259">
        <f t="shared" si="3"/>
        <v>9.1428571428571435E-3</v>
      </c>
      <c r="F376" s="2" t="str">
        <f>D204</f>
        <v>ProWtEvnt 02</v>
      </c>
      <c r="G376" s="277">
        <v>0</v>
      </c>
      <c r="H376" s="286">
        <v>0</v>
      </c>
      <c r="I376" s="2">
        <f>G376*H376</f>
        <v>0</v>
      </c>
      <c r="J376" s="259">
        <f>IF($N$404=0,0,I376/$N$404)</f>
        <v>0</v>
      </c>
      <c r="K376" s="2" t="str">
        <f>D264</f>
        <v>PM Event #08</v>
      </c>
      <c r="L376" s="278">
        <v>0</v>
      </c>
      <c r="M376" s="287">
        <v>0</v>
      </c>
      <c r="N376" s="2">
        <f t="shared" si="1"/>
        <v>0</v>
      </c>
      <c r="O376" s="259">
        <f t="shared" si="2"/>
        <v>0</v>
      </c>
    </row>
    <row r="377" spans="1:15" x14ac:dyDescent="0.2">
      <c r="A377" s="2" t="str">
        <f>D86</f>
        <v>Supervision</v>
      </c>
      <c r="B377" s="48">
        <v>0</v>
      </c>
      <c r="C377" s="108">
        <v>1</v>
      </c>
      <c r="D377" s="2">
        <f t="shared" si="4"/>
        <v>0</v>
      </c>
      <c r="E377" s="259">
        <f t="shared" si="3"/>
        <v>0</v>
      </c>
      <c r="F377" s="2" t="str">
        <f>D206</f>
        <v>ProWtEvnt 03</v>
      </c>
      <c r="G377" s="278">
        <v>0</v>
      </c>
      <c r="H377" s="287">
        <v>0</v>
      </c>
      <c r="I377" s="2">
        <f>G377*H377</f>
        <v>0</v>
      </c>
      <c r="J377" s="259">
        <f>IF($N$404=0,0,I377/$N$404)</f>
        <v>0</v>
      </c>
      <c r="M377" s="95"/>
      <c r="O377" s="259"/>
    </row>
    <row r="378" spans="1:15" x14ac:dyDescent="0.2">
      <c r="A378" s="2" t="str">
        <f>D88</f>
        <v>Mat'ls Mgmt</v>
      </c>
      <c r="B378" s="48">
        <v>1200</v>
      </c>
      <c r="C378" s="108">
        <v>1</v>
      </c>
      <c r="D378" s="2">
        <f t="shared" si="4"/>
        <v>1200</v>
      </c>
      <c r="E378" s="259">
        <f t="shared" si="3"/>
        <v>6.8571428571428568E-3</v>
      </c>
      <c r="J378" s="259"/>
      <c r="K378" s="2" t="str">
        <f>D267</f>
        <v>Box Stores</v>
      </c>
      <c r="L378" s="46">
        <v>0</v>
      </c>
      <c r="M378" s="88">
        <v>1</v>
      </c>
      <c r="N378" s="2">
        <f t="shared" si="1"/>
        <v>0</v>
      </c>
      <c r="O378" s="259">
        <f>IF($N$404=0,0,N378/$N$404)</f>
        <v>0</v>
      </c>
    </row>
    <row r="379" spans="1:15" x14ac:dyDescent="0.2">
      <c r="A379" s="2" t="str">
        <f>D90</f>
        <v>Quality Control</v>
      </c>
      <c r="B379" s="48">
        <v>800</v>
      </c>
      <c r="C379" s="108">
        <v>1</v>
      </c>
      <c r="D379" s="2">
        <f t="shared" si="4"/>
        <v>800</v>
      </c>
      <c r="E379" s="259">
        <f t="shared" si="3"/>
        <v>4.5714285714285718E-3</v>
      </c>
      <c r="F379" s="2" t="str">
        <f>D208</f>
        <v>Shearing</v>
      </c>
      <c r="G379" s="46">
        <v>2500</v>
      </c>
      <c r="H379" s="88">
        <v>1</v>
      </c>
      <c r="I379" s="2">
        <f t="shared" ref="I379:I390" si="5">G379*H379</f>
        <v>2500</v>
      </c>
      <c r="J379" s="259">
        <f t="shared" ref="J379:J390" si="6">IF($N$404=0,0,I379/$N$404)</f>
        <v>1.4285714285714285E-2</v>
      </c>
      <c r="K379" s="2" t="str">
        <f>D269</f>
        <v>Major Retailers</v>
      </c>
      <c r="L379" s="48">
        <v>0</v>
      </c>
      <c r="M379" s="90">
        <v>1</v>
      </c>
      <c r="N379" s="2">
        <f t="shared" si="1"/>
        <v>0</v>
      </c>
      <c r="O379" s="259">
        <f>IF($N$404=0,0,N379/$N$404)</f>
        <v>0</v>
      </c>
    </row>
    <row r="380" spans="1:15" x14ac:dyDescent="0.2">
      <c r="A380" s="2" t="str">
        <f>D92</f>
        <v>Set-Up Techs</v>
      </c>
      <c r="B380" s="48">
        <v>0</v>
      </c>
      <c r="C380" s="108">
        <v>1</v>
      </c>
      <c r="D380" s="2">
        <f t="shared" si="4"/>
        <v>0</v>
      </c>
      <c r="E380" s="259">
        <f t="shared" si="3"/>
        <v>0</v>
      </c>
      <c r="F380" s="2" t="str">
        <f>D210</f>
        <v>Press &lt; 75T</v>
      </c>
      <c r="G380" s="48">
        <v>10000</v>
      </c>
      <c r="H380" s="90">
        <v>1</v>
      </c>
      <c r="I380" s="2">
        <f t="shared" si="5"/>
        <v>10000</v>
      </c>
      <c r="J380" s="259">
        <f t="shared" si="6"/>
        <v>5.7142857142857141E-2</v>
      </c>
      <c r="K380" s="2" t="str">
        <f>D271</f>
        <v>Smalll Accounts</v>
      </c>
      <c r="L380" s="48">
        <v>0</v>
      </c>
      <c r="M380" s="90">
        <v>1</v>
      </c>
      <c r="N380" s="2">
        <f t="shared" si="1"/>
        <v>0</v>
      </c>
      <c r="O380" s="259">
        <f>IF($N$404=0,0,N380/$N$404)</f>
        <v>0</v>
      </c>
    </row>
    <row r="381" spans="1:15" x14ac:dyDescent="0.2">
      <c r="A381" s="2" t="str">
        <f>D94</f>
        <v>Mat'l Handling</v>
      </c>
      <c r="B381" s="48">
        <v>0</v>
      </c>
      <c r="C381" s="108">
        <v>1</v>
      </c>
      <c r="D381" s="2">
        <f t="shared" si="4"/>
        <v>0</v>
      </c>
      <c r="E381" s="259">
        <f t="shared" si="3"/>
        <v>0</v>
      </c>
      <c r="F381" s="2" t="str">
        <f>D212</f>
        <v>Pres 75T-125T</v>
      </c>
      <c r="G381" s="48">
        <v>18000</v>
      </c>
      <c r="H381" s="90">
        <v>1</v>
      </c>
      <c r="I381" s="2">
        <f t="shared" si="5"/>
        <v>18000</v>
      </c>
      <c r="J381" s="259">
        <f t="shared" si="6"/>
        <v>0.10285714285714286</v>
      </c>
      <c r="K381" s="2" t="str">
        <f>D273</f>
        <v>Cust/Mkt #04</v>
      </c>
      <c r="L381" s="278">
        <v>0</v>
      </c>
      <c r="M381" s="287">
        <v>0</v>
      </c>
      <c r="N381" s="2">
        <f t="shared" si="1"/>
        <v>0</v>
      </c>
      <c r="O381" s="259">
        <f>IF($N$404=0,0,N381/$N$404)</f>
        <v>0</v>
      </c>
    </row>
    <row r="382" spans="1:15" x14ac:dyDescent="0.2">
      <c r="A382" s="2" t="str">
        <f>D96</f>
        <v>Ship &amp; Receive</v>
      </c>
      <c r="B382" s="48">
        <v>0</v>
      </c>
      <c r="C382" s="347">
        <v>1</v>
      </c>
      <c r="D382" s="2">
        <f t="shared" si="4"/>
        <v>0</v>
      </c>
      <c r="E382" s="259">
        <f t="shared" si="3"/>
        <v>0</v>
      </c>
      <c r="F382" s="2" t="str">
        <f>D214</f>
        <v>Press &gt; 125T</v>
      </c>
      <c r="G382" s="48">
        <v>14700</v>
      </c>
      <c r="H382" s="90">
        <v>1</v>
      </c>
      <c r="I382" s="2">
        <f t="shared" si="5"/>
        <v>14700</v>
      </c>
      <c r="J382" s="259">
        <f t="shared" si="6"/>
        <v>8.4000000000000005E-2</v>
      </c>
      <c r="O382" s="259"/>
    </row>
    <row r="383" spans="1:15" x14ac:dyDescent="0.2">
      <c r="A383" s="2" t="str">
        <f>D98</f>
        <v>Whse Labor</v>
      </c>
      <c r="B383" s="48">
        <v>0</v>
      </c>
      <c r="C383" s="347">
        <v>1</v>
      </c>
      <c r="D383" s="2">
        <f t="shared" si="4"/>
        <v>0</v>
      </c>
      <c r="E383" s="259">
        <f t="shared" si="3"/>
        <v>0</v>
      </c>
      <c r="F383" s="2" t="str">
        <f>D216</f>
        <v>Packaging</v>
      </c>
      <c r="G383" s="48">
        <v>7500</v>
      </c>
      <c r="H383" s="90">
        <v>1</v>
      </c>
      <c r="I383" s="2">
        <f t="shared" si="5"/>
        <v>7500</v>
      </c>
      <c r="J383" s="259">
        <f t="shared" si="6"/>
        <v>4.2857142857142858E-2</v>
      </c>
      <c r="K383" s="2" t="str">
        <f>D276</f>
        <v>GrowthCosts</v>
      </c>
      <c r="L383" s="46">
        <v>9000</v>
      </c>
      <c r="M383" s="88">
        <v>1</v>
      </c>
      <c r="N383" s="2">
        <f>L383*M383</f>
        <v>9000</v>
      </c>
      <c r="O383" s="259">
        <f>IF($N$404=0,0,N383/$N$404)</f>
        <v>5.1428571428571428E-2</v>
      </c>
    </row>
    <row r="384" spans="1:15" x14ac:dyDescent="0.2">
      <c r="A384" s="2" t="str">
        <f>D100</f>
        <v>Future Use 16</v>
      </c>
      <c r="B384" s="277">
        <v>0</v>
      </c>
      <c r="C384" s="299">
        <v>0</v>
      </c>
      <c r="D384" s="2">
        <f t="shared" si="4"/>
        <v>0</v>
      </c>
      <c r="E384" s="259">
        <f t="shared" si="3"/>
        <v>0</v>
      </c>
      <c r="F384" s="2" t="str">
        <f>D218</f>
        <v>Equip Hour 06</v>
      </c>
      <c r="G384" s="277">
        <v>0</v>
      </c>
      <c r="H384" s="286">
        <v>0</v>
      </c>
      <c r="I384" s="2">
        <f t="shared" si="5"/>
        <v>0</v>
      </c>
      <c r="J384" s="259">
        <f t="shared" si="6"/>
        <v>0</v>
      </c>
      <c r="K384" s="2" t="str">
        <f>D278</f>
        <v>Gen &amp; Admin</v>
      </c>
      <c r="L384" s="71">
        <v>0</v>
      </c>
      <c r="M384" s="91">
        <v>1</v>
      </c>
      <c r="N384" s="42">
        <f>L384*M384</f>
        <v>0</v>
      </c>
      <c r="O384" s="260">
        <f>IF($N$404=0,0,N384/$N$404)</f>
        <v>0</v>
      </c>
    </row>
    <row r="385" spans="1:15" x14ac:dyDescent="0.2">
      <c r="A385" s="2" t="str">
        <f>D102</f>
        <v>Future Use 17</v>
      </c>
      <c r="B385" s="277">
        <v>0</v>
      </c>
      <c r="C385" s="299">
        <v>0</v>
      </c>
      <c r="D385" s="2">
        <f t="shared" si="4"/>
        <v>0</v>
      </c>
      <c r="E385" s="259">
        <f t="shared" si="3"/>
        <v>0</v>
      </c>
      <c r="F385" s="2" t="str">
        <f>D220</f>
        <v>Direct Labr 01</v>
      </c>
      <c r="G385" s="277">
        <v>0</v>
      </c>
      <c r="H385" s="286">
        <v>0</v>
      </c>
      <c r="I385" s="2">
        <f t="shared" si="5"/>
        <v>0</v>
      </c>
      <c r="J385" s="259">
        <f t="shared" si="6"/>
        <v>0</v>
      </c>
      <c r="O385" s="259"/>
    </row>
    <row r="386" spans="1:15" x14ac:dyDescent="0.2">
      <c r="A386" s="2" t="str">
        <f>D104</f>
        <v>Future Use 18</v>
      </c>
      <c r="B386" s="277">
        <v>0</v>
      </c>
      <c r="C386" s="299">
        <v>0</v>
      </c>
      <c r="D386" s="2">
        <f t="shared" si="4"/>
        <v>0</v>
      </c>
      <c r="E386" s="259">
        <f t="shared" si="3"/>
        <v>0</v>
      </c>
      <c r="F386" s="2" t="str">
        <f>D222</f>
        <v>Direct Labr 02</v>
      </c>
      <c r="G386" s="277">
        <v>0</v>
      </c>
      <c r="H386" s="286">
        <v>0</v>
      </c>
      <c r="I386" s="2">
        <f t="shared" si="5"/>
        <v>0</v>
      </c>
      <c r="J386" s="259">
        <f t="shared" si="6"/>
        <v>0</v>
      </c>
      <c r="M386" s="95"/>
      <c r="O386" s="259"/>
    </row>
    <row r="387" spans="1:15" x14ac:dyDescent="0.2">
      <c r="A387" s="2" t="str">
        <f>D106</f>
        <v>Future Use 19</v>
      </c>
      <c r="B387" s="278">
        <v>0</v>
      </c>
      <c r="C387" s="362">
        <v>0</v>
      </c>
      <c r="D387" s="2">
        <f t="shared" si="4"/>
        <v>0</v>
      </c>
      <c r="E387" s="259">
        <f t="shared" si="3"/>
        <v>0</v>
      </c>
      <c r="F387" s="2" t="str">
        <f>D224</f>
        <v>Direct Labr 03</v>
      </c>
      <c r="G387" s="277">
        <v>0</v>
      </c>
      <c r="H387" s="286">
        <v>0</v>
      </c>
      <c r="I387" s="2">
        <f t="shared" si="5"/>
        <v>0</v>
      </c>
      <c r="J387" s="259">
        <f t="shared" si="6"/>
        <v>0</v>
      </c>
    </row>
    <row r="388" spans="1:15" x14ac:dyDescent="0.2">
      <c r="A388" s="2" t="str">
        <f>D108</f>
        <v>EquipHrSupt</v>
      </c>
      <c r="B388" s="4" t="s">
        <v>271</v>
      </c>
      <c r="C388" s="4" t="s">
        <v>271</v>
      </c>
      <c r="D388" s="4" t="s">
        <v>271</v>
      </c>
      <c r="E388" s="127" t="s">
        <v>271</v>
      </c>
      <c r="F388" s="2" t="str">
        <f>D226</f>
        <v>Direct Labr 04</v>
      </c>
      <c r="G388" s="277">
        <v>0</v>
      </c>
      <c r="H388" s="286">
        <v>0</v>
      </c>
      <c r="I388" s="2">
        <f t="shared" si="5"/>
        <v>0</v>
      </c>
      <c r="J388" s="259">
        <f t="shared" si="6"/>
        <v>0</v>
      </c>
    </row>
    <row r="389" spans="1:15" x14ac:dyDescent="0.2">
      <c r="A389" s="2" t="str">
        <f>D110</f>
        <v>LaborHrSupt</v>
      </c>
      <c r="B389" s="4" t="s">
        <v>271</v>
      </c>
      <c r="C389" s="4" t="s">
        <v>271</v>
      </c>
      <c r="D389" s="4" t="s">
        <v>271</v>
      </c>
      <c r="E389" s="127" t="s">
        <v>271</v>
      </c>
      <c r="F389" s="2" t="str">
        <f>D228</f>
        <v>Direct Labr 05</v>
      </c>
      <c r="G389" s="277">
        <v>0</v>
      </c>
      <c r="H389" s="286">
        <v>0</v>
      </c>
      <c r="I389" s="2">
        <f t="shared" si="5"/>
        <v>0</v>
      </c>
      <c r="J389" s="259">
        <f t="shared" si="6"/>
        <v>0</v>
      </c>
      <c r="O389" s="253"/>
    </row>
    <row r="390" spans="1:15" x14ac:dyDescent="0.2">
      <c r="E390" s="259"/>
      <c r="F390" s="2" t="str">
        <f>D230</f>
        <v>Direct Labr 06</v>
      </c>
      <c r="G390" s="278">
        <v>0</v>
      </c>
      <c r="H390" s="287">
        <v>0</v>
      </c>
      <c r="I390" s="2">
        <f t="shared" si="5"/>
        <v>0</v>
      </c>
      <c r="J390" s="259">
        <f t="shared" si="6"/>
        <v>0</v>
      </c>
      <c r="O390" s="253"/>
    </row>
    <row r="391" spans="1:15" x14ac:dyDescent="0.2">
      <c r="A391" s="2" t="str">
        <f>D130</f>
        <v>Rubber</v>
      </c>
      <c r="B391" s="46">
        <v>5000</v>
      </c>
      <c r="C391" s="88">
        <v>1</v>
      </c>
      <c r="D391" s="2">
        <f t="shared" ref="D391:D402" si="7">B391*C391</f>
        <v>5000</v>
      </c>
      <c r="E391" s="259">
        <f t="shared" ref="E391:E402" si="8">IF($N$404=0,0,D391/$N$404)</f>
        <v>2.8571428571428571E-2</v>
      </c>
      <c r="J391" s="259"/>
      <c r="O391" s="253"/>
    </row>
    <row r="392" spans="1:15" x14ac:dyDescent="0.2">
      <c r="A392" s="2" t="str">
        <f>D132</f>
        <v>T/P Supp #02</v>
      </c>
      <c r="B392" s="277">
        <v>0</v>
      </c>
      <c r="C392" s="286">
        <v>0</v>
      </c>
      <c r="D392" s="2">
        <f t="shared" si="7"/>
        <v>0</v>
      </c>
      <c r="E392" s="259">
        <f t="shared" si="8"/>
        <v>0</v>
      </c>
      <c r="J392" s="259"/>
      <c r="O392" s="253"/>
    </row>
    <row r="393" spans="1:15" x14ac:dyDescent="0.2">
      <c r="A393" s="2" t="str">
        <f>D134</f>
        <v>T/P Supp #03</v>
      </c>
      <c r="B393" s="277">
        <v>0</v>
      </c>
      <c r="C393" s="286">
        <v>0</v>
      </c>
      <c r="D393" s="2">
        <f t="shared" si="7"/>
        <v>0</v>
      </c>
      <c r="E393" s="259">
        <f t="shared" si="8"/>
        <v>0</v>
      </c>
      <c r="J393" s="259"/>
      <c r="O393" s="253"/>
    </row>
    <row r="394" spans="1:15" x14ac:dyDescent="0.2">
      <c r="A394" s="2" t="str">
        <f>D136</f>
        <v>T/P Supp #04</v>
      </c>
      <c r="B394" s="277">
        <v>0</v>
      </c>
      <c r="C394" s="286">
        <v>0</v>
      </c>
      <c r="D394" s="2">
        <f t="shared" si="7"/>
        <v>0</v>
      </c>
      <c r="E394" s="259">
        <f t="shared" si="8"/>
        <v>0</v>
      </c>
      <c r="H394" s="95"/>
      <c r="J394" s="259"/>
      <c r="O394" s="253"/>
    </row>
    <row r="395" spans="1:15" x14ac:dyDescent="0.2">
      <c r="A395" s="2" t="str">
        <f>D138</f>
        <v>T/P Supp #05</v>
      </c>
      <c r="B395" s="277">
        <v>0</v>
      </c>
      <c r="C395" s="286">
        <v>0</v>
      </c>
      <c r="D395" s="2">
        <f t="shared" si="7"/>
        <v>0</v>
      </c>
      <c r="E395" s="259">
        <f t="shared" si="8"/>
        <v>0</v>
      </c>
      <c r="J395" s="259"/>
      <c r="O395" s="253"/>
    </row>
    <row r="396" spans="1:15" x14ac:dyDescent="0.2">
      <c r="A396" s="2" t="str">
        <f>D140</f>
        <v>T/P Supp #06</v>
      </c>
      <c r="B396" s="277">
        <v>0</v>
      </c>
      <c r="C396" s="286">
        <v>0</v>
      </c>
      <c r="D396" s="2">
        <f t="shared" si="7"/>
        <v>0</v>
      </c>
      <c r="E396" s="259">
        <f t="shared" si="8"/>
        <v>0</v>
      </c>
      <c r="J396" s="259"/>
      <c r="O396" s="253"/>
    </row>
    <row r="397" spans="1:15" x14ac:dyDescent="0.2">
      <c r="A397" s="2" t="str">
        <f>D142</f>
        <v>Purch Comps</v>
      </c>
      <c r="B397" s="48">
        <v>5000</v>
      </c>
      <c r="C397" s="90">
        <v>1</v>
      </c>
      <c r="D397" s="2">
        <f t="shared" si="7"/>
        <v>5000</v>
      </c>
      <c r="E397" s="259">
        <f t="shared" si="8"/>
        <v>2.8571428571428571E-2</v>
      </c>
      <c r="J397" s="259"/>
      <c r="O397" s="253"/>
    </row>
    <row r="398" spans="1:15" x14ac:dyDescent="0.2">
      <c r="A398" s="2" t="str">
        <f>D144</f>
        <v>Pkg Material</v>
      </c>
      <c r="B398" s="48">
        <v>2500</v>
      </c>
      <c r="C398" s="90">
        <v>1</v>
      </c>
      <c r="D398" s="2">
        <f t="shared" si="7"/>
        <v>2500</v>
      </c>
      <c r="E398" s="259">
        <f t="shared" si="8"/>
        <v>1.4285714285714285E-2</v>
      </c>
      <c r="J398" s="259"/>
      <c r="O398" s="253"/>
    </row>
    <row r="399" spans="1:15" x14ac:dyDescent="0.2">
      <c r="A399" s="2" t="str">
        <f>D146</f>
        <v>Molds</v>
      </c>
      <c r="B399" s="263">
        <v>3000</v>
      </c>
      <c r="C399" s="339">
        <v>1</v>
      </c>
      <c r="D399" s="2">
        <f t="shared" si="7"/>
        <v>3000</v>
      </c>
      <c r="E399" s="259">
        <f t="shared" si="8"/>
        <v>1.7142857142857144E-2</v>
      </c>
      <c r="J399" s="259"/>
      <c r="O399" s="253"/>
    </row>
    <row r="400" spans="1:15" x14ac:dyDescent="0.2">
      <c r="A400" s="2" t="str">
        <f>D148</f>
        <v>T/P Supp #10</v>
      </c>
      <c r="B400" s="277">
        <v>0</v>
      </c>
      <c r="C400" s="286">
        <v>0</v>
      </c>
      <c r="D400" s="2">
        <f t="shared" si="7"/>
        <v>0</v>
      </c>
      <c r="E400" s="259">
        <f t="shared" si="8"/>
        <v>0</v>
      </c>
      <c r="J400" s="259"/>
      <c r="O400" s="253"/>
    </row>
    <row r="401" spans="1:15" x14ac:dyDescent="0.2">
      <c r="A401" s="2" t="str">
        <f>D150</f>
        <v>T/P Supp #11</v>
      </c>
      <c r="B401" s="277">
        <v>0</v>
      </c>
      <c r="C401" s="286">
        <v>0</v>
      </c>
      <c r="D401" s="2">
        <f t="shared" si="7"/>
        <v>0</v>
      </c>
      <c r="E401" s="259">
        <f t="shared" si="8"/>
        <v>0</v>
      </c>
      <c r="J401" s="259"/>
      <c r="O401" s="257"/>
    </row>
    <row r="402" spans="1:15" x14ac:dyDescent="0.2">
      <c r="A402" s="2" t="str">
        <f>D152</f>
        <v>T/P Supp #12</v>
      </c>
      <c r="B402" s="278">
        <v>0</v>
      </c>
      <c r="C402" s="287">
        <v>0</v>
      </c>
      <c r="D402" s="2">
        <f t="shared" si="7"/>
        <v>0</v>
      </c>
      <c r="E402" s="259">
        <f t="shared" si="8"/>
        <v>0</v>
      </c>
      <c r="J402" s="259"/>
      <c r="O402" s="257"/>
    </row>
    <row r="403" spans="1:15" x14ac:dyDescent="0.2">
      <c r="E403" s="253"/>
      <c r="J403" s="253"/>
      <c r="O403" s="253"/>
    </row>
    <row r="404" spans="1:15" x14ac:dyDescent="0.2">
      <c r="E404" s="253"/>
      <c r="J404" s="253"/>
      <c r="K404" s="4" t="s">
        <v>168</v>
      </c>
      <c r="L404" s="69">
        <f>SUM(B371:B402)+SUM(G369:G402)+SUM(L369:L402)</f>
        <v>175000</v>
      </c>
      <c r="N404" s="69">
        <f>SUM(D371:D402)+SUM(I369:I402)+SUM(N369:N402)</f>
        <v>175000</v>
      </c>
      <c r="O404" s="258">
        <f>SUM(E371:E402)+SUM(J369:J402)+SUM(O369:O402)</f>
        <v>1</v>
      </c>
    </row>
    <row r="405" spans="1:15" x14ac:dyDescent="0.2">
      <c r="O405" s="253"/>
    </row>
    <row r="406" spans="1:15" x14ac:dyDescent="0.2">
      <c r="O406" s="253"/>
    </row>
    <row r="407" spans="1:15" x14ac:dyDescent="0.2">
      <c r="O407" s="253"/>
    </row>
    <row r="408" spans="1:15" x14ac:dyDescent="0.2">
      <c r="O408" s="253"/>
    </row>
    <row r="409" spans="1:15" x14ac:dyDescent="0.2">
      <c r="O409" s="253"/>
    </row>
    <row r="410" spans="1:15" x14ac:dyDescent="0.2">
      <c r="O410" s="253"/>
    </row>
    <row r="421" spans="1:15" x14ac:dyDescent="0.2">
      <c r="A421" s="42" t="s">
        <v>44</v>
      </c>
      <c r="O421" s="8" t="s">
        <v>287</v>
      </c>
    </row>
    <row r="422" spans="1:15" x14ac:dyDescent="0.2">
      <c r="A422" s="2" t="str">
        <f>A2</f>
        <v>Plumbco, Inc.</v>
      </c>
    </row>
    <row r="423" spans="1:15" x14ac:dyDescent="0.2">
      <c r="N423" s="10">
        <f ca="1">NOW()</f>
        <v>43970.333883912041</v>
      </c>
      <c r="O423" s="11">
        <f ca="1">NOW()</f>
        <v>43970.333883912041</v>
      </c>
    </row>
    <row r="424" spans="1:15" x14ac:dyDescent="0.2">
      <c r="A424" s="60" t="s">
        <v>328</v>
      </c>
      <c r="D424" s="46">
        <v>2920</v>
      </c>
    </row>
    <row r="425" spans="1:15" x14ac:dyDescent="0.2">
      <c r="A425" s="3" t="s">
        <v>391</v>
      </c>
      <c r="D425" s="48">
        <v>10</v>
      </c>
    </row>
    <row r="426" spans="1:15" x14ac:dyDescent="0.2">
      <c r="A426" s="3" t="s">
        <v>392</v>
      </c>
      <c r="D426" s="63">
        <v>0</v>
      </c>
    </row>
    <row r="427" spans="1:15" x14ac:dyDescent="0.2">
      <c r="A427" s="60"/>
    </row>
    <row r="428" spans="1:15" x14ac:dyDescent="0.2">
      <c r="A428" s="60"/>
    </row>
    <row r="430" spans="1:15" x14ac:dyDescent="0.2">
      <c r="C430" s="387" t="s">
        <v>390</v>
      </c>
      <c r="D430" s="389"/>
      <c r="E430" s="388"/>
      <c r="F430" s="387" t="s">
        <v>55</v>
      </c>
      <c r="G430" s="389"/>
      <c r="H430" s="389"/>
      <c r="I430" s="389"/>
      <c r="J430" s="389"/>
      <c r="K430" s="388"/>
      <c r="L430" s="387" t="s">
        <v>57</v>
      </c>
      <c r="M430" s="389"/>
      <c r="N430" s="389"/>
      <c r="O430" s="388"/>
    </row>
    <row r="431" spans="1:15" x14ac:dyDescent="0.2">
      <c r="C431" s="17" t="s">
        <v>431</v>
      </c>
      <c r="D431" s="74" t="s">
        <v>45</v>
      </c>
      <c r="E431" s="17" t="s">
        <v>47</v>
      </c>
      <c r="F431" s="74" t="s">
        <v>49</v>
      </c>
      <c r="G431" s="74" t="s">
        <v>388</v>
      </c>
      <c r="H431" s="17"/>
      <c r="I431" s="17"/>
      <c r="J431" s="17" t="s">
        <v>53</v>
      </c>
      <c r="K431" s="17" t="s">
        <v>56</v>
      </c>
      <c r="L431" s="17"/>
      <c r="M431" s="17"/>
      <c r="N431" s="17"/>
      <c r="O431" s="17"/>
    </row>
    <row r="432" spans="1:15" x14ac:dyDescent="0.2">
      <c r="C432" s="18" t="s">
        <v>432</v>
      </c>
      <c r="D432" s="18" t="s">
        <v>46</v>
      </c>
      <c r="E432" s="18" t="s">
        <v>48</v>
      </c>
      <c r="F432" s="18" t="s">
        <v>50</v>
      </c>
      <c r="G432" s="18" t="s">
        <v>389</v>
      </c>
      <c r="H432" s="18" t="s">
        <v>54</v>
      </c>
      <c r="I432" s="18" t="s">
        <v>51</v>
      </c>
      <c r="J432" s="18" t="s">
        <v>52</v>
      </c>
      <c r="K432" s="18" t="s">
        <v>47</v>
      </c>
      <c r="L432" s="18" t="s">
        <v>48</v>
      </c>
      <c r="M432" s="18" t="s">
        <v>58</v>
      </c>
      <c r="N432" s="18" t="s">
        <v>59</v>
      </c>
      <c r="O432" s="18" t="s">
        <v>38</v>
      </c>
    </row>
    <row r="433" spans="1:15" x14ac:dyDescent="0.2">
      <c r="H433" s="13"/>
    </row>
    <row r="434" spans="1:15" x14ac:dyDescent="0.2">
      <c r="A434" s="2" t="str">
        <f t="shared" ref="A434:A439" si="9">M309</f>
        <v>Shearing</v>
      </c>
      <c r="C434" s="58">
        <v>1</v>
      </c>
      <c r="D434" s="59">
        <v>2</v>
      </c>
      <c r="E434" s="2">
        <f t="shared" ref="E434:E439" si="10">$D$424*C434*D434</f>
        <v>5840</v>
      </c>
      <c r="F434" s="75">
        <v>0.28599999999999998</v>
      </c>
      <c r="G434" s="76">
        <f t="shared" ref="G434:G439" si="11">IF(E434=0,0,(($D$425+$D$426)*8*C434*D434)/E434)</f>
        <v>2.7397260273972601E-2</v>
      </c>
      <c r="H434" s="77">
        <v>0</v>
      </c>
      <c r="I434" s="78">
        <v>0.03</v>
      </c>
      <c r="J434" s="79">
        <v>0</v>
      </c>
      <c r="K434" s="2">
        <f t="shared" ref="K434:K439" si="12">SUM(F434:J434)*E434</f>
        <v>2005.4399999999996</v>
      </c>
      <c r="L434" s="2">
        <f t="shared" ref="L434:L439" si="13">E434-K434</f>
        <v>3834.5600000000004</v>
      </c>
      <c r="M434" s="2">
        <f t="shared" ref="M434:M439" si="14">N309</f>
        <v>3300</v>
      </c>
      <c r="N434" s="2">
        <f t="shared" ref="N434:N439" si="15">L434-M434</f>
        <v>534.5600000000004</v>
      </c>
      <c r="O434" s="2" t="str">
        <f t="shared" ref="O434:O439" si="16">O309</f>
        <v>Equip Hours</v>
      </c>
    </row>
    <row r="435" spans="1:15" x14ac:dyDescent="0.2">
      <c r="A435" s="2" t="str">
        <f t="shared" si="9"/>
        <v>Press &lt; 75T</v>
      </c>
      <c r="C435" s="80">
        <v>4</v>
      </c>
      <c r="D435" s="62">
        <v>2</v>
      </c>
      <c r="E435" s="2">
        <f t="shared" si="10"/>
        <v>23360</v>
      </c>
      <c r="F435" s="81">
        <v>0.28599999999999998</v>
      </c>
      <c r="G435" s="76">
        <f t="shared" si="11"/>
        <v>2.7397260273972601E-2</v>
      </c>
      <c r="H435" s="82">
        <v>0.2</v>
      </c>
      <c r="I435" s="83">
        <v>0.03</v>
      </c>
      <c r="J435" s="84">
        <v>0</v>
      </c>
      <c r="K435" s="2">
        <f t="shared" si="12"/>
        <v>12693.76</v>
      </c>
      <c r="L435" s="2">
        <f t="shared" si="13"/>
        <v>10666.24</v>
      </c>
      <c r="M435" s="2">
        <f t="shared" si="14"/>
        <v>10300</v>
      </c>
      <c r="N435" s="2">
        <f t="shared" si="15"/>
        <v>366.23999999999978</v>
      </c>
      <c r="O435" s="2" t="str">
        <f t="shared" si="16"/>
        <v>Equip Hours</v>
      </c>
    </row>
    <row r="436" spans="1:15" x14ac:dyDescent="0.2">
      <c r="A436" s="2" t="str">
        <f t="shared" si="9"/>
        <v>Pres 75T-125T</v>
      </c>
      <c r="C436" s="80">
        <v>5</v>
      </c>
      <c r="D436" s="62">
        <v>2</v>
      </c>
      <c r="E436" s="2">
        <f t="shared" si="10"/>
        <v>29200</v>
      </c>
      <c r="F436" s="81">
        <v>0.28599999999999998</v>
      </c>
      <c r="G436" s="76">
        <f t="shared" si="11"/>
        <v>2.7397260273972601E-2</v>
      </c>
      <c r="H436" s="82">
        <v>0.2</v>
      </c>
      <c r="I436" s="83">
        <v>0.03</v>
      </c>
      <c r="J436" s="84">
        <v>0</v>
      </c>
      <c r="K436" s="2">
        <f t="shared" si="12"/>
        <v>15867.2</v>
      </c>
      <c r="L436" s="2">
        <f t="shared" si="13"/>
        <v>13332.8</v>
      </c>
      <c r="M436" s="2">
        <f t="shared" si="14"/>
        <v>6000</v>
      </c>
      <c r="N436" s="2">
        <f t="shared" si="15"/>
        <v>7332.7999999999993</v>
      </c>
      <c r="O436" s="2" t="str">
        <f t="shared" si="16"/>
        <v>Equip Hours</v>
      </c>
    </row>
    <row r="437" spans="1:15" x14ac:dyDescent="0.2">
      <c r="A437" s="2" t="str">
        <f t="shared" si="9"/>
        <v>Press &gt; 125T</v>
      </c>
      <c r="C437" s="80">
        <v>3</v>
      </c>
      <c r="D437" s="62">
        <v>2</v>
      </c>
      <c r="E437" s="2">
        <f t="shared" si="10"/>
        <v>17520</v>
      </c>
      <c r="F437" s="81">
        <v>0.28599999999999998</v>
      </c>
      <c r="G437" s="76">
        <f t="shared" si="11"/>
        <v>2.7397260273972601E-2</v>
      </c>
      <c r="H437" s="82">
        <v>0.2</v>
      </c>
      <c r="I437" s="83">
        <v>0.03</v>
      </c>
      <c r="J437" s="84">
        <v>0</v>
      </c>
      <c r="K437" s="2">
        <f t="shared" si="12"/>
        <v>9520.32</v>
      </c>
      <c r="L437" s="2">
        <f t="shared" si="13"/>
        <v>7999.68</v>
      </c>
      <c r="M437" s="2">
        <f t="shared" si="14"/>
        <v>7800</v>
      </c>
      <c r="N437" s="2">
        <f t="shared" si="15"/>
        <v>199.68000000000029</v>
      </c>
      <c r="O437" s="2" t="str">
        <f t="shared" si="16"/>
        <v>Equip Hours</v>
      </c>
    </row>
    <row r="438" spans="1:15" x14ac:dyDescent="0.2">
      <c r="A438" s="2" t="str">
        <f t="shared" si="9"/>
        <v>Packaging</v>
      </c>
      <c r="C438" s="80">
        <v>3</v>
      </c>
      <c r="D438" s="62">
        <v>2</v>
      </c>
      <c r="E438" s="2">
        <f t="shared" si="10"/>
        <v>17520</v>
      </c>
      <c r="F438" s="81">
        <v>0.28599999999999998</v>
      </c>
      <c r="G438" s="76">
        <f t="shared" si="11"/>
        <v>2.7397260273972601E-2</v>
      </c>
      <c r="H438" s="82">
        <v>0</v>
      </c>
      <c r="I438" s="83">
        <v>0.03</v>
      </c>
      <c r="J438" s="84">
        <v>0</v>
      </c>
      <c r="K438" s="2">
        <f t="shared" si="12"/>
        <v>6016.3199999999988</v>
      </c>
      <c r="L438" s="2">
        <f t="shared" si="13"/>
        <v>11503.68</v>
      </c>
      <c r="M438" s="2">
        <f t="shared" si="14"/>
        <v>11200</v>
      </c>
      <c r="N438" s="2">
        <f t="shared" si="15"/>
        <v>303.68000000000029</v>
      </c>
      <c r="O438" s="2" t="str">
        <f t="shared" si="16"/>
        <v>Equip Hours</v>
      </c>
    </row>
    <row r="439" spans="1:15" x14ac:dyDescent="0.2">
      <c r="A439" s="2" t="str">
        <f t="shared" si="9"/>
        <v>Equip Hour 06</v>
      </c>
      <c r="C439" s="289">
        <v>0</v>
      </c>
      <c r="D439" s="285">
        <v>0</v>
      </c>
      <c r="E439" s="2">
        <f t="shared" si="10"/>
        <v>0</v>
      </c>
      <c r="F439" s="291">
        <v>0</v>
      </c>
      <c r="G439" s="76">
        <f t="shared" si="11"/>
        <v>0</v>
      </c>
      <c r="H439" s="294">
        <v>0</v>
      </c>
      <c r="I439" s="295">
        <v>0</v>
      </c>
      <c r="J439" s="296">
        <v>0</v>
      </c>
      <c r="K439" s="2">
        <f t="shared" si="12"/>
        <v>0</v>
      </c>
      <c r="L439" s="2">
        <f t="shared" si="13"/>
        <v>0</v>
      </c>
      <c r="M439" s="2">
        <f t="shared" si="14"/>
        <v>0</v>
      </c>
      <c r="N439" s="2">
        <f t="shared" si="15"/>
        <v>0</v>
      </c>
      <c r="O439" s="2" t="str">
        <f t="shared" si="16"/>
        <v>Equip Hours</v>
      </c>
    </row>
    <row r="441" spans="1:15" x14ac:dyDescent="0.2">
      <c r="G441" s="4"/>
    </row>
    <row r="442" spans="1:15" x14ac:dyDescent="0.2">
      <c r="G442" s="4"/>
      <c r="H442" s="42"/>
    </row>
    <row r="443" spans="1:15" x14ac:dyDescent="0.2">
      <c r="G443" s="4"/>
      <c r="H443" s="69"/>
    </row>
    <row r="481" spans="1:13" x14ac:dyDescent="0.2">
      <c r="A481" s="1" t="s">
        <v>74</v>
      </c>
      <c r="M481" s="8" t="s">
        <v>288</v>
      </c>
    </row>
    <row r="482" spans="1:13" x14ac:dyDescent="0.2">
      <c r="A482" s="2" t="str">
        <f>A2</f>
        <v>Plumbco, Inc.</v>
      </c>
      <c r="M482" s="8" t="s">
        <v>289</v>
      </c>
    </row>
    <row r="483" spans="1:13" x14ac:dyDescent="0.2">
      <c r="L483" s="10">
        <f ca="1">NOW()</f>
        <v>43970.333883912041</v>
      </c>
      <c r="M483" s="11">
        <f ca="1">NOW()</f>
        <v>43970.333883912041</v>
      </c>
    </row>
    <row r="486" spans="1:13" x14ac:dyDescent="0.2">
      <c r="D486" s="17" t="s">
        <v>61</v>
      </c>
      <c r="E486" s="17" t="s">
        <v>60</v>
      </c>
      <c r="F486" s="15"/>
      <c r="G486" s="17" t="s">
        <v>62</v>
      </c>
      <c r="H486" s="17" t="s">
        <v>63</v>
      </c>
      <c r="I486" s="17" t="s">
        <v>65</v>
      </c>
      <c r="J486" s="17" t="s">
        <v>66</v>
      </c>
      <c r="K486" s="17" t="s">
        <v>70</v>
      </c>
      <c r="L486" s="17" t="s">
        <v>72</v>
      </c>
      <c r="M486" s="15"/>
    </row>
    <row r="487" spans="1:13" x14ac:dyDescent="0.2">
      <c r="D487" s="66" t="s">
        <v>207</v>
      </c>
      <c r="E487" s="66" t="s">
        <v>205</v>
      </c>
      <c r="F487" s="66" t="s">
        <v>60</v>
      </c>
      <c r="G487" s="66" t="s">
        <v>25</v>
      </c>
      <c r="H487" s="66" t="s">
        <v>36</v>
      </c>
      <c r="I487" s="66" t="s">
        <v>25</v>
      </c>
      <c r="J487" s="66" t="s">
        <v>3</v>
      </c>
      <c r="K487" s="66" t="s">
        <v>71</v>
      </c>
      <c r="L487" s="66" t="s">
        <v>47</v>
      </c>
      <c r="M487" s="66" t="s">
        <v>65</v>
      </c>
    </row>
    <row r="488" spans="1:13" x14ac:dyDescent="0.2">
      <c r="D488" s="18" t="s">
        <v>208</v>
      </c>
      <c r="E488" s="18" t="s">
        <v>206</v>
      </c>
      <c r="F488" s="18" t="s">
        <v>47</v>
      </c>
      <c r="G488" s="18" t="s">
        <v>58</v>
      </c>
      <c r="H488" s="18" t="s">
        <v>64</v>
      </c>
      <c r="I488" s="18" t="s">
        <v>58</v>
      </c>
      <c r="J488" s="18" t="s">
        <v>67</v>
      </c>
      <c r="K488" s="18" t="s">
        <v>72</v>
      </c>
      <c r="L488" s="18" t="s">
        <v>58</v>
      </c>
      <c r="M488" s="18" t="s">
        <v>25</v>
      </c>
    </row>
    <row r="489" spans="1:13" x14ac:dyDescent="0.2">
      <c r="D489" s="55"/>
      <c r="E489" s="87"/>
      <c r="F489" s="87"/>
      <c r="G489" s="87"/>
      <c r="H489" s="87"/>
      <c r="I489" s="87"/>
      <c r="J489" s="87"/>
      <c r="K489" s="87"/>
      <c r="L489" s="87"/>
      <c r="M489" s="87"/>
    </row>
    <row r="490" spans="1:13" x14ac:dyDescent="0.2">
      <c r="A490" s="2" t="str">
        <f>D208</f>
        <v>Shearing</v>
      </c>
      <c r="C490" s="2" t="str">
        <f>D190</f>
        <v>Prod Labor</v>
      </c>
      <c r="D490" s="90">
        <v>2</v>
      </c>
      <c r="E490" s="2" t="str">
        <f>O309</f>
        <v>Equip Hours</v>
      </c>
      <c r="F490" s="2">
        <f>N309</f>
        <v>3300</v>
      </c>
      <c r="G490" s="2">
        <f>D490*F490</f>
        <v>6600</v>
      </c>
      <c r="H490" s="89">
        <v>0.2</v>
      </c>
      <c r="I490" s="2">
        <f>G490*(1+H490)</f>
        <v>7920</v>
      </c>
      <c r="J490" s="70">
        <f>IF($I$582=0,0,I490/$I$582)</f>
        <v>0.10130468150422103</v>
      </c>
      <c r="K490" s="2">
        <f>K$582*J490</f>
        <v>7381.4643131235616</v>
      </c>
      <c r="L490" s="2">
        <f t="shared" ref="L490:L499" si="17">IF(I490-K490&gt;0,I490-K490,0)</f>
        <v>538.53568687643838</v>
      </c>
      <c r="M490" s="2">
        <f t="shared" ref="M490:M499" si="18">IF(L490&lt;0,K490,I490)</f>
        <v>7920</v>
      </c>
    </row>
    <row r="491" spans="1:13" x14ac:dyDescent="0.2">
      <c r="C491" s="2" t="str">
        <f>D192</f>
        <v>Prod Labor B</v>
      </c>
      <c r="D491" s="286">
        <v>0</v>
      </c>
      <c r="E491" s="2" t="str">
        <f>E490</f>
        <v>Equip Hours</v>
      </c>
      <c r="G491" s="2">
        <f>D491*F490</f>
        <v>0</v>
      </c>
      <c r="I491" s="2">
        <f>G491*(1+H490)</f>
        <v>0</v>
      </c>
      <c r="J491" s="70">
        <f>IF($I$583=0,0,I491/$I$583)</f>
        <v>0</v>
      </c>
      <c r="K491" s="2">
        <f>K$583*J491</f>
        <v>0</v>
      </c>
      <c r="L491" s="2">
        <f t="shared" si="17"/>
        <v>0</v>
      </c>
      <c r="M491" s="2">
        <f t="shared" si="18"/>
        <v>0</v>
      </c>
    </row>
    <row r="492" spans="1:13" x14ac:dyDescent="0.2">
      <c r="C492" s="2" t="str">
        <f>D194</f>
        <v>Prod Labor C</v>
      </c>
      <c r="D492" s="286">
        <v>0</v>
      </c>
      <c r="E492" s="2" t="str">
        <f>E491</f>
        <v>Equip Hours</v>
      </c>
      <c r="G492" s="2">
        <f>D492*F490</f>
        <v>0</v>
      </c>
      <c r="I492" s="2">
        <f>G492*(1+H490)</f>
        <v>0</v>
      </c>
      <c r="J492" s="70">
        <f>IF($I$584=0,0,I492/$I$584)</f>
        <v>0</v>
      </c>
      <c r="K492" s="2">
        <f>K$584*J492</f>
        <v>0</v>
      </c>
      <c r="L492" s="2">
        <f t="shared" si="17"/>
        <v>0</v>
      </c>
      <c r="M492" s="2">
        <f t="shared" si="18"/>
        <v>0</v>
      </c>
    </row>
    <row r="493" spans="1:13" x14ac:dyDescent="0.2">
      <c r="C493" s="2" t="str">
        <f>D196</f>
        <v>Prod Labor D</v>
      </c>
      <c r="D493" s="286">
        <v>0</v>
      </c>
      <c r="E493" s="2" t="str">
        <f>E492</f>
        <v>Equip Hours</v>
      </c>
      <c r="G493" s="2">
        <f>D493*F490</f>
        <v>0</v>
      </c>
      <c r="I493" s="2">
        <f>G493*(1+H490)</f>
        <v>0</v>
      </c>
      <c r="J493" s="70">
        <f>IF($I$585=0,0,I493/$I$585)</f>
        <v>0</v>
      </c>
      <c r="K493" s="2">
        <f>K$585*J493</f>
        <v>0</v>
      </c>
      <c r="L493" s="2">
        <f t="shared" si="17"/>
        <v>0</v>
      </c>
      <c r="M493" s="2">
        <f t="shared" si="18"/>
        <v>0</v>
      </c>
    </row>
    <row r="494" spans="1:13" x14ac:dyDescent="0.2">
      <c r="C494" s="2" t="str">
        <f>D198</f>
        <v>PrdContrLab</v>
      </c>
      <c r="D494" s="286">
        <v>0</v>
      </c>
      <c r="E494" s="2" t="str">
        <f>E491</f>
        <v>Equip Hours</v>
      </c>
      <c r="G494" s="2">
        <f>D494*F490</f>
        <v>0</v>
      </c>
      <c r="I494" s="2">
        <f>G494*(1+H490)</f>
        <v>0</v>
      </c>
      <c r="J494" s="70">
        <f>IF($I$586=0,0,I494/$I$586)</f>
        <v>0</v>
      </c>
      <c r="K494" s="2">
        <f>K$586*J494</f>
        <v>0</v>
      </c>
      <c r="L494" s="2">
        <f t="shared" si="17"/>
        <v>0</v>
      </c>
      <c r="M494" s="2">
        <f t="shared" si="18"/>
        <v>0</v>
      </c>
    </row>
    <row r="495" spans="1:13" x14ac:dyDescent="0.2">
      <c r="A495" s="2" t="str">
        <f>D210</f>
        <v>Press &lt; 75T</v>
      </c>
      <c r="C495" s="2" t="str">
        <f t="shared" ref="C495:C504" si="19">C490</f>
        <v>Prod Labor</v>
      </c>
      <c r="D495" s="90">
        <v>1.5</v>
      </c>
      <c r="E495" s="2" t="str">
        <f>O310</f>
        <v>Equip Hours</v>
      </c>
      <c r="F495" s="2">
        <f>N310</f>
        <v>10300</v>
      </c>
      <c r="G495" s="2">
        <f>D495*F495</f>
        <v>15450</v>
      </c>
      <c r="H495" s="89">
        <v>0.2</v>
      </c>
      <c r="I495" s="2">
        <f>G495*(1+H495)</f>
        <v>18540</v>
      </c>
      <c r="J495" s="70">
        <f>IF($I$582=0,0,I495/$I$582)</f>
        <v>0.23714504988488105</v>
      </c>
      <c r="K495" s="2">
        <f>K$582*J495</f>
        <v>17279.336914811975</v>
      </c>
      <c r="L495" s="2">
        <f t="shared" si="17"/>
        <v>1260.6630851880254</v>
      </c>
      <c r="M495" s="2">
        <f t="shared" si="18"/>
        <v>18540</v>
      </c>
    </row>
    <row r="496" spans="1:13" x14ac:dyDescent="0.2">
      <c r="C496" s="2" t="str">
        <f t="shared" si="19"/>
        <v>Prod Labor B</v>
      </c>
      <c r="D496" s="286">
        <v>0</v>
      </c>
      <c r="E496" s="2" t="str">
        <f>E495</f>
        <v>Equip Hours</v>
      </c>
      <c r="G496" s="2">
        <f>D496*F495</f>
        <v>0</v>
      </c>
      <c r="I496" s="2">
        <f>G496*(1+H495)</f>
        <v>0</v>
      </c>
      <c r="J496" s="70">
        <f>IF($I$583=0,0,I496/$I$583)</f>
        <v>0</v>
      </c>
      <c r="K496" s="2">
        <f>K$583*J496</f>
        <v>0</v>
      </c>
      <c r="L496" s="2">
        <f t="shared" si="17"/>
        <v>0</v>
      </c>
      <c r="M496" s="2">
        <f t="shared" si="18"/>
        <v>0</v>
      </c>
    </row>
    <row r="497" spans="1:13" x14ac:dyDescent="0.2">
      <c r="C497" s="2" t="str">
        <f t="shared" si="19"/>
        <v>Prod Labor C</v>
      </c>
      <c r="D497" s="286">
        <v>0</v>
      </c>
      <c r="E497" s="2" t="str">
        <f>E496</f>
        <v>Equip Hours</v>
      </c>
      <c r="G497" s="2">
        <f>D497*F495</f>
        <v>0</v>
      </c>
      <c r="I497" s="2">
        <f>G497*(1+H495)</f>
        <v>0</v>
      </c>
      <c r="J497" s="70">
        <f>IF($I$584=0,0,I497/$I$584)</f>
        <v>0</v>
      </c>
      <c r="K497" s="2">
        <f>K$584*J497</f>
        <v>0</v>
      </c>
      <c r="L497" s="2">
        <f t="shared" si="17"/>
        <v>0</v>
      </c>
      <c r="M497" s="2">
        <f t="shared" si="18"/>
        <v>0</v>
      </c>
    </row>
    <row r="498" spans="1:13" x14ac:dyDescent="0.2">
      <c r="C498" s="2" t="str">
        <f t="shared" si="19"/>
        <v>Prod Labor D</v>
      </c>
      <c r="D498" s="286">
        <v>0</v>
      </c>
      <c r="E498" s="2" t="str">
        <f>E497</f>
        <v>Equip Hours</v>
      </c>
      <c r="G498" s="2">
        <f>D498*F495</f>
        <v>0</v>
      </c>
      <c r="I498" s="2">
        <f>G498*(1+H495)</f>
        <v>0</v>
      </c>
      <c r="J498" s="70">
        <f>IF($I$585=0,0,I498/$I$585)</f>
        <v>0</v>
      </c>
      <c r="K498" s="2">
        <f>K$585*J498</f>
        <v>0</v>
      </c>
      <c r="L498" s="2">
        <f>IF(I498-K498&gt;0,I498-K498,0)</f>
        <v>0</v>
      </c>
      <c r="M498" s="2">
        <f>IF(L498&lt;0,K498,I498)</f>
        <v>0</v>
      </c>
    </row>
    <row r="499" spans="1:13" x14ac:dyDescent="0.2">
      <c r="C499" s="2" t="str">
        <f t="shared" si="19"/>
        <v>PrdContrLab</v>
      </c>
      <c r="D499" s="286">
        <v>0</v>
      </c>
      <c r="E499" s="2" t="str">
        <f>E496</f>
        <v>Equip Hours</v>
      </c>
      <c r="G499" s="2">
        <f>D499*F495</f>
        <v>0</v>
      </c>
      <c r="I499" s="2">
        <f>G499*(1+H495)</f>
        <v>0</v>
      </c>
      <c r="J499" s="70">
        <f>IF($I$586=0,0,I499/$I$586)</f>
        <v>0</v>
      </c>
      <c r="K499" s="2">
        <f>K$586*J499</f>
        <v>0</v>
      </c>
      <c r="L499" s="2">
        <f t="shared" si="17"/>
        <v>0</v>
      </c>
      <c r="M499" s="2">
        <f t="shared" si="18"/>
        <v>0</v>
      </c>
    </row>
    <row r="500" spans="1:13" x14ac:dyDescent="0.2">
      <c r="A500" s="2" t="str">
        <f>D212</f>
        <v>Pres 75T-125T</v>
      </c>
      <c r="C500" s="2" t="str">
        <f t="shared" si="19"/>
        <v>Prod Labor</v>
      </c>
      <c r="D500" s="90">
        <v>1.5</v>
      </c>
      <c r="E500" s="2" t="str">
        <f>O311</f>
        <v>Equip Hours</v>
      </c>
      <c r="F500" s="2">
        <f>N311</f>
        <v>6000</v>
      </c>
      <c r="G500" s="2">
        <f>D500*F500</f>
        <v>9000</v>
      </c>
      <c r="H500" s="89">
        <v>0.2</v>
      </c>
      <c r="I500" s="2">
        <f>G500*(1+H500)</f>
        <v>10800</v>
      </c>
      <c r="J500" s="70">
        <f>IF($I$582=0,0,I500/$I$582)</f>
        <v>0.13814274750575595</v>
      </c>
      <c r="K500" s="2">
        <f>K$582*J500</f>
        <v>10065.633154259402</v>
      </c>
      <c r="L500" s="2">
        <f t="shared" ref="L500:L519" si="20">IF(I500-K500&gt;0,I500-K500,0)</f>
        <v>734.36684574059836</v>
      </c>
      <c r="M500" s="2">
        <f t="shared" ref="M500:M519" si="21">IF(L500&lt;0,K500,I500)</f>
        <v>10800</v>
      </c>
    </row>
    <row r="501" spans="1:13" x14ac:dyDescent="0.2">
      <c r="C501" s="2" t="str">
        <f t="shared" si="19"/>
        <v>Prod Labor B</v>
      </c>
      <c r="D501" s="286">
        <v>0</v>
      </c>
      <c r="E501" s="2" t="str">
        <f>E500</f>
        <v>Equip Hours</v>
      </c>
      <c r="G501" s="2">
        <f>D501*F500</f>
        <v>0</v>
      </c>
      <c r="I501" s="2">
        <f>G501*(1+H500)</f>
        <v>0</v>
      </c>
      <c r="J501" s="70">
        <f>IF($I$583=0,0,I501/$I$583)</f>
        <v>0</v>
      </c>
      <c r="K501" s="2">
        <f>K$583*J501</f>
        <v>0</v>
      </c>
      <c r="L501" s="2">
        <f t="shared" si="20"/>
        <v>0</v>
      </c>
      <c r="M501" s="2">
        <f t="shared" si="21"/>
        <v>0</v>
      </c>
    </row>
    <row r="502" spans="1:13" x14ac:dyDescent="0.2">
      <c r="C502" s="2" t="str">
        <f t="shared" si="19"/>
        <v>Prod Labor C</v>
      </c>
      <c r="D502" s="286">
        <v>0</v>
      </c>
      <c r="E502" s="2" t="str">
        <f>E501</f>
        <v>Equip Hours</v>
      </c>
      <c r="G502" s="2">
        <f>D502*F500</f>
        <v>0</v>
      </c>
      <c r="I502" s="2">
        <f>G502*(1+H500)</f>
        <v>0</v>
      </c>
      <c r="J502" s="70">
        <f>IF($I$584=0,0,I502/$I$584)</f>
        <v>0</v>
      </c>
      <c r="K502" s="2">
        <f>K$584*J502</f>
        <v>0</v>
      </c>
      <c r="L502" s="2">
        <f t="shared" si="20"/>
        <v>0</v>
      </c>
      <c r="M502" s="2">
        <f t="shared" si="21"/>
        <v>0</v>
      </c>
    </row>
    <row r="503" spans="1:13" x14ac:dyDescent="0.2">
      <c r="C503" s="2" t="str">
        <f t="shared" si="19"/>
        <v>Prod Labor D</v>
      </c>
      <c r="D503" s="286">
        <v>0</v>
      </c>
      <c r="E503" s="2" t="str">
        <f>E502</f>
        <v>Equip Hours</v>
      </c>
      <c r="G503" s="2">
        <f>D503*F500</f>
        <v>0</v>
      </c>
      <c r="I503" s="2">
        <f>G503*(1+H500)</f>
        <v>0</v>
      </c>
      <c r="J503" s="70">
        <f>IF($I$585=0,0,I503/$I$585)</f>
        <v>0</v>
      </c>
      <c r="K503" s="2">
        <f>K$585*J503</f>
        <v>0</v>
      </c>
      <c r="L503" s="2">
        <f t="shared" si="20"/>
        <v>0</v>
      </c>
      <c r="M503" s="2">
        <f t="shared" si="21"/>
        <v>0</v>
      </c>
    </row>
    <row r="504" spans="1:13" x14ac:dyDescent="0.2">
      <c r="C504" s="2" t="str">
        <f t="shared" si="19"/>
        <v>PrdContrLab</v>
      </c>
      <c r="D504" s="287">
        <v>0</v>
      </c>
      <c r="E504" s="2" t="str">
        <f>E501</f>
        <v>Equip Hours</v>
      </c>
      <c r="G504" s="2">
        <f>D504*F500</f>
        <v>0</v>
      </c>
      <c r="I504" s="2">
        <f>G504*(1+H500)</f>
        <v>0</v>
      </c>
      <c r="J504" s="70">
        <f>IF($I$586=0,0,I504/$I$586)</f>
        <v>0</v>
      </c>
      <c r="K504" s="2">
        <f>K$586*J504</f>
        <v>0</v>
      </c>
      <c r="L504" s="2">
        <f t="shared" si="20"/>
        <v>0</v>
      </c>
      <c r="M504" s="2">
        <f t="shared" si="21"/>
        <v>0</v>
      </c>
    </row>
    <row r="505" spans="1:13" x14ac:dyDescent="0.2">
      <c r="A505" s="2" t="str">
        <f>D214</f>
        <v>Press &gt; 125T</v>
      </c>
      <c r="C505" s="2" t="str">
        <f>C495</f>
        <v>Prod Labor</v>
      </c>
      <c r="D505" s="90">
        <v>1.5</v>
      </c>
      <c r="E505" s="2" t="str">
        <f>O312</f>
        <v>Equip Hours</v>
      </c>
      <c r="F505" s="2">
        <f>N312</f>
        <v>7800</v>
      </c>
      <c r="G505" s="2">
        <f>D505*F505</f>
        <v>11700</v>
      </c>
      <c r="H505" s="89">
        <v>0.2</v>
      </c>
      <c r="I505" s="2">
        <f>G505*(1+H505)</f>
        <v>14040</v>
      </c>
      <c r="J505" s="70">
        <f>IF($I$582=0,0,I505/$I$582)</f>
        <v>0.17958557175748274</v>
      </c>
      <c r="K505" s="2">
        <f>K$582*J505</f>
        <v>13085.323100537222</v>
      </c>
      <c r="L505" s="2">
        <f t="shared" si="20"/>
        <v>954.67689946277824</v>
      </c>
      <c r="M505" s="2">
        <f t="shared" si="21"/>
        <v>14040</v>
      </c>
    </row>
    <row r="506" spans="1:13" x14ac:dyDescent="0.2">
      <c r="C506" s="2" t="str">
        <f>C496</f>
        <v>Prod Labor B</v>
      </c>
      <c r="D506" s="286">
        <v>0</v>
      </c>
      <c r="E506" s="2" t="str">
        <f>E505</f>
        <v>Equip Hours</v>
      </c>
      <c r="G506" s="2">
        <f>D506*F505</f>
        <v>0</v>
      </c>
      <c r="I506" s="2">
        <f>G506*(1+H505)</f>
        <v>0</v>
      </c>
      <c r="J506" s="70">
        <f>IF($I$583=0,0,I506/$I$583)</f>
        <v>0</v>
      </c>
      <c r="K506" s="2">
        <f>K$583*J506</f>
        <v>0</v>
      </c>
      <c r="L506" s="2">
        <f t="shared" si="20"/>
        <v>0</v>
      </c>
      <c r="M506" s="2">
        <f t="shared" si="21"/>
        <v>0</v>
      </c>
    </row>
    <row r="507" spans="1:13" x14ac:dyDescent="0.2">
      <c r="C507" s="2" t="str">
        <f>C497</f>
        <v>Prod Labor C</v>
      </c>
      <c r="D507" s="286">
        <v>0</v>
      </c>
      <c r="E507" s="2" t="str">
        <f>E506</f>
        <v>Equip Hours</v>
      </c>
      <c r="G507" s="2">
        <f>D507*F505</f>
        <v>0</v>
      </c>
      <c r="I507" s="2">
        <f>G507*(1+H505)</f>
        <v>0</v>
      </c>
      <c r="J507" s="70">
        <f>IF($I$584=0,0,I507/$I$584)</f>
        <v>0</v>
      </c>
      <c r="K507" s="2">
        <f>K$584*J507</f>
        <v>0</v>
      </c>
      <c r="L507" s="2">
        <f t="shared" si="20"/>
        <v>0</v>
      </c>
      <c r="M507" s="2">
        <f t="shared" si="21"/>
        <v>0</v>
      </c>
    </row>
    <row r="508" spans="1:13" x14ac:dyDescent="0.2">
      <c r="C508" s="2" t="str">
        <f>C498</f>
        <v>Prod Labor D</v>
      </c>
      <c r="D508" s="286">
        <v>0</v>
      </c>
      <c r="E508" s="2" t="str">
        <f>E507</f>
        <v>Equip Hours</v>
      </c>
      <c r="G508" s="2">
        <f>D508*F505</f>
        <v>0</v>
      </c>
      <c r="I508" s="2">
        <f>G508*(1+H505)</f>
        <v>0</v>
      </c>
      <c r="J508" s="70">
        <f>IF($I$585=0,0,I508/$I$585)</f>
        <v>0</v>
      </c>
      <c r="K508" s="2">
        <f>K$585*J508</f>
        <v>0</v>
      </c>
      <c r="L508" s="2">
        <f t="shared" si="20"/>
        <v>0</v>
      </c>
      <c r="M508" s="2">
        <f t="shared" si="21"/>
        <v>0</v>
      </c>
    </row>
    <row r="509" spans="1:13" x14ac:dyDescent="0.2">
      <c r="C509" s="2" t="str">
        <f>C499</f>
        <v>PrdContrLab</v>
      </c>
      <c r="D509" s="286">
        <v>0</v>
      </c>
      <c r="E509" s="2" t="str">
        <f>E506</f>
        <v>Equip Hours</v>
      </c>
      <c r="G509" s="2">
        <f>D509*F505</f>
        <v>0</v>
      </c>
      <c r="I509" s="2">
        <f>G509*(1+H505)</f>
        <v>0</v>
      </c>
      <c r="J509" s="70">
        <f>IF($I$586=0,0,I509/$I$586)</f>
        <v>0</v>
      </c>
      <c r="K509" s="2">
        <f>K$586*J509</f>
        <v>0</v>
      </c>
      <c r="L509" s="2">
        <f t="shared" si="20"/>
        <v>0</v>
      </c>
      <c r="M509" s="2">
        <f t="shared" si="21"/>
        <v>0</v>
      </c>
    </row>
    <row r="510" spans="1:13" x14ac:dyDescent="0.2">
      <c r="A510" s="2" t="str">
        <f>D216</f>
        <v>Packaging</v>
      </c>
      <c r="C510" s="2" t="str">
        <f t="shared" ref="C510:C519" si="22">C505</f>
        <v>Prod Labor</v>
      </c>
      <c r="D510" s="90">
        <v>2</v>
      </c>
      <c r="E510" s="2" t="str">
        <f>O313</f>
        <v>Equip Hours</v>
      </c>
      <c r="F510" s="2">
        <f>N313</f>
        <v>11200</v>
      </c>
      <c r="G510" s="2">
        <f>D510*F510</f>
        <v>22400</v>
      </c>
      <c r="H510" s="89">
        <v>0.2</v>
      </c>
      <c r="I510" s="2">
        <f>G510*(1+H510)</f>
        <v>26880</v>
      </c>
      <c r="J510" s="70">
        <f>IF($I$582=0,0,I510/$I$582)</f>
        <v>0.34382194934765925</v>
      </c>
      <c r="K510" s="2">
        <f>K$582*J510</f>
        <v>25052.242517267845</v>
      </c>
      <c r="L510" s="2">
        <f t="shared" si="20"/>
        <v>1827.757482732155</v>
      </c>
      <c r="M510" s="2">
        <f t="shared" si="21"/>
        <v>26880</v>
      </c>
    </row>
    <row r="511" spans="1:13" x14ac:dyDescent="0.2">
      <c r="C511" s="2" t="str">
        <f t="shared" si="22"/>
        <v>Prod Labor B</v>
      </c>
      <c r="D511" s="286">
        <v>0</v>
      </c>
      <c r="E511" s="2" t="str">
        <f>E510</f>
        <v>Equip Hours</v>
      </c>
      <c r="G511" s="2">
        <f>D511*F510</f>
        <v>0</v>
      </c>
      <c r="I511" s="2">
        <f>G511*(1+H510)</f>
        <v>0</v>
      </c>
      <c r="J511" s="70">
        <f>IF($I$583=0,0,I511/$I$583)</f>
        <v>0</v>
      </c>
      <c r="K511" s="2">
        <f>K$583*J511</f>
        <v>0</v>
      </c>
      <c r="L511" s="2">
        <f t="shared" si="20"/>
        <v>0</v>
      </c>
      <c r="M511" s="2">
        <f t="shared" si="21"/>
        <v>0</v>
      </c>
    </row>
    <row r="512" spans="1:13" x14ac:dyDescent="0.2">
      <c r="C512" s="2" t="str">
        <f t="shared" si="22"/>
        <v>Prod Labor C</v>
      </c>
      <c r="D512" s="286">
        <v>0</v>
      </c>
      <c r="E512" s="2" t="str">
        <f>E511</f>
        <v>Equip Hours</v>
      </c>
      <c r="G512" s="2">
        <f>D512*F510</f>
        <v>0</v>
      </c>
      <c r="I512" s="2">
        <f>G512*(1+H510)</f>
        <v>0</v>
      </c>
      <c r="J512" s="70">
        <f>IF($I$584=0,0,I512/$I$584)</f>
        <v>0</v>
      </c>
      <c r="K512" s="2">
        <f>K$584*J512</f>
        <v>0</v>
      </c>
      <c r="L512" s="2">
        <f t="shared" si="20"/>
        <v>0</v>
      </c>
      <c r="M512" s="2">
        <f t="shared" si="21"/>
        <v>0</v>
      </c>
    </row>
    <row r="513" spans="1:13" x14ac:dyDescent="0.2">
      <c r="C513" s="2" t="str">
        <f t="shared" si="22"/>
        <v>Prod Labor D</v>
      </c>
      <c r="D513" s="286">
        <v>0</v>
      </c>
      <c r="E513" s="2" t="str">
        <f>E512</f>
        <v>Equip Hours</v>
      </c>
      <c r="G513" s="2">
        <f>D513*F510</f>
        <v>0</v>
      </c>
      <c r="I513" s="2">
        <f>G513*(1+H510)</f>
        <v>0</v>
      </c>
      <c r="J513" s="70">
        <f>IF($I$585=0,0,I513/$I$585)</f>
        <v>0</v>
      </c>
      <c r="K513" s="2">
        <f>K$585*J513</f>
        <v>0</v>
      </c>
      <c r="L513" s="2">
        <f t="shared" si="20"/>
        <v>0</v>
      </c>
      <c r="M513" s="2">
        <f t="shared" si="21"/>
        <v>0</v>
      </c>
    </row>
    <row r="514" spans="1:13" x14ac:dyDescent="0.2">
      <c r="C514" s="2" t="str">
        <f t="shared" si="22"/>
        <v>PrdContrLab</v>
      </c>
      <c r="D514" s="286">
        <v>0</v>
      </c>
      <c r="E514" s="2" t="str">
        <f>E511</f>
        <v>Equip Hours</v>
      </c>
      <c r="G514" s="2">
        <f>D514*F510</f>
        <v>0</v>
      </c>
      <c r="I514" s="2">
        <f>G514*(1+H510)</f>
        <v>0</v>
      </c>
      <c r="J514" s="70">
        <f>IF($I$586=0,0,I514/$I$586)</f>
        <v>0</v>
      </c>
      <c r="K514" s="2">
        <f>K$586*J514</f>
        <v>0</v>
      </c>
      <c r="L514" s="2">
        <f t="shared" si="20"/>
        <v>0</v>
      </c>
      <c r="M514" s="2">
        <f t="shared" si="21"/>
        <v>0</v>
      </c>
    </row>
    <row r="515" spans="1:13" x14ac:dyDescent="0.2">
      <c r="A515" s="2" t="str">
        <f>D218</f>
        <v>Equip Hour 06</v>
      </c>
      <c r="C515" s="2" t="str">
        <f t="shared" si="22"/>
        <v>Prod Labor</v>
      </c>
      <c r="D515" s="286">
        <v>0</v>
      </c>
      <c r="E515" s="2" t="str">
        <f>O314</f>
        <v>Equip Hours</v>
      </c>
      <c r="F515" s="2">
        <f>N314</f>
        <v>0</v>
      </c>
      <c r="G515" s="2">
        <f>D515*F515</f>
        <v>0</v>
      </c>
      <c r="H515" s="297">
        <v>0</v>
      </c>
      <c r="I515" s="2">
        <f>G515*(1+H515)</f>
        <v>0</v>
      </c>
      <c r="J515" s="70">
        <f>IF($I$582=0,0,I515/$I$582)</f>
        <v>0</v>
      </c>
      <c r="K515" s="2">
        <f>K$582*J515</f>
        <v>0</v>
      </c>
      <c r="L515" s="2">
        <f t="shared" si="20"/>
        <v>0</v>
      </c>
      <c r="M515" s="2">
        <f t="shared" si="21"/>
        <v>0</v>
      </c>
    </row>
    <row r="516" spans="1:13" x14ac:dyDescent="0.2">
      <c r="C516" s="2" t="str">
        <f t="shared" si="22"/>
        <v>Prod Labor B</v>
      </c>
      <c r="D516" s="286">
        <v>0</v>
      </c>
      <c r="E516" s="2" t="str">
        <f>E515</f>
        <v>Equip Hours</v>
      </c>
      <c r="G516" s="2">
        <f>D516*F515</f>
        <v>0</v>
      </c>
      <c r="I516" s="2">
        <f>G516*(1+H515)</f>
        <v>0</v>
      </c>
      <c r="J516" s="70">
        <f>IF($I$583=0,0,I516/$I$583)</f>
        <v>0</v>
      </c>
      <c r="K516" s="2">
        <f>K$583*J516</f>
        <v>0</v>
      </c>
      <c r="L516" s="2">
        <f t="shared" si="20"/>
        <v>0</v>
      </c>
      <c r="M516" s="2">
        <f t="shared" si="21"/>
        <v>0</v>
      </c>
    </row>
    <row r="517" spans="1:13" x14ac:dyDescent="0.2">
      <c r="C517" s="2" t="str">
        <f t="shared" si="22"/>
        <v>Prod Labor C</v>
      </c>
      <c r="D517" s="286">
        <v>0</v>
      </c>
      <c r="E517" s="2" t="str">
        <f>E516</f>
        <v>Equip Hours</v>
      </c>
      <c r="G517" s="2">
        <f>D517*F515</f>
        <v>0</v>
      </c>
      <c r="I517" s="2">
        <f>G517*(1+H515)</f>
        <v>0</v>
      </c>
      <c r="J517" s="70">
        <f>IF($I$584=0,0,I517/$I$584)</f>
        <v>0</v>
      </c>
      <c r="K517" s="2">
        <f>K$584*J517</f>
        <v>0</v>
      </c>
      <c r="L517" s="2">
        <f t="shared" si="20"/>
        <v>0</v>
      </c>
      <c r="M517" s="2">
        <f t="shared" si="21"/>
        <v>0</v>
      </c>
    </row>
    <row r="518" spans="1:13" x14ac:dyDescent="0.2">
      <c r="C518" s="2" t="str">
        <f t="shared" si="22"/>
        <v>Prod Labor D</v>
      </c>
      <c r="D518" s="286">
        <v>0</v>
      </c>
      <c r="E518" s="2" t="str">
        <f>E517</f>
        <v>Equip Hours</v>
      </c>
      <c r="G518" s="2">
        <f>D518*F515</f>
        <v>0</v>
      </c>
      <c r="I518" s="2">
        <f>G518*(1+H515)</f>
        <v>0</v>
      </c>
      <c r="J518" s="70">
        <f>IF($I$585=0,0,I518/$I$585)</f>
        <v>0</v>
      </c>
      <c r="K518" s="2">
        <f>K$585*J518</f>
        <v>0</v>
      </c>
      <c r="L518" s="2">
        <f t="shared" si="20"/>
        <v>0</v>
      </c>
      <c r="M518" s="2">
        <f t="shared" si="21"/>
        <v>0</v>
      </c>
    </row>
    <row r="519" spans="1:13" x14ac:dyDescent="0.2">
      <c r="C519" s="2" t="str">
        <f t="shared" si="22"/>
        <v>PrdContrLab</v>
      </c>
      <c r="D519" s="286">
        <v>0</v>
      </c>
      <c r="E519" s="2" t="str">
        <f>E517</f>
        <v>Equip Hours</v>
      </c>
      <c r="G519" s="2">
        <f>D519*F515</f>
        <v>0</v>
      </c>
      <c r="I519" s="2">
        <f>G519*(1+H515)</f>
        <v>0</v>
      </c>
      <c r="J519" s="70">
        <f>IF($I$586=0,0,I519/$I$586)</f>
        <v>0</v>
      </c>
      <c r="K519" s="2">
        <f>K$586*J519</f>
        <v>0</v>
      </c>
      <c r="L519" s="2">
        <f t="shared" si="20"/>
        <v>0</v>
      </c>
      <c r="M519" s="2">
        <f t="shared" si="21"/>
        <v>0</v>
      </c>
    </row>
    <row r="520" spans="1:13" x14ac:dyDescent="0.2">
      <c r="D520" s="93"/>
      <c r="J520" s="70"/>
    </row>
    <row r="521" spans="1:13" x14ac:dyDescent="0.2">
      <c r="D521" s="93"/>
      <c r="J521" s="70"/>
    </row>
    <row r="522" spans="1:13" x14ac:dyDescent="0.2">
      <c r="D522" s="93"/>
      <c r="J522" s="70"/>
    </row>
    <row r="523" spans="1:13" x14ac:dyDescent="0.2">
      <c r="D523" s="93"/>
      <c r="J523" s="70"/>
    </row>
    <row r="524" spans="1:13" x14ac:dyDescent="0.2">
      <c r="D524" s="93"/>
      <c r="J524" s="70"/>
    </row>
    <row r="525" spans="1:13" x14ac:dyDescent="0.2">
      <c r="D525" s="93"/>
      <c r="J525" s="70"/>
    </row>
    <row r="526" spans="1:13" x14ac:dyDescent="0.2">
      <c r="D526" s="93"/>
      <c r="J526" s="70"/>
    </row>
    <row r="527" spans="1:13" x14ac:dyDescent="0.2">
      <c r="D527" s="93"/>
      <c r="J527" s="70"/>
    </row>
    <row r="528" spans="1:13" x14ac:dyDescent="0.2">
      <c r="D528" s="93"/>
      <c r="J528" s="70"/>
    </row>
    <row r="529" spans="1:13" x14ac:dyDescent="0.2">
      <c r="D529" s="93"/>
      <c r="J529" s="70"/>
    </row>
    <row r="530" spans="1:13" x14ac:dyDescent="0.2">
      <c r="D530" s="93"/>
      <c r="J530" s="70"/>
    </row>
    <row r="531" spans="1:13" x14ac:dyDescent="0.2">
      <c r="D531" s="93"/>
      <c r="J531" s="70"/>
    </row>
    <row r="532" spans="1:13" x14ac:dyDescent="0.2">
      <c r="D532" s="93"/>
      <c r="J532" s="70"/>
    </row>
    <row r="533" spans="1:13" x14ac:dyDescent="0.2">
      <c r="D533" s="93"/>
      <c r="J533" s="70"/>
    </row>
    <row r="534" spans="1:13" x14ac:dyDescent="0.2">
      <c r="D534" s="93"/>
      <c r="J534" s="70"/>
    </row>
    <row r="535" spans="1:13" x14ac:dyDescent="0.2">
      <c r="D535" s="93"/>
      <c r="J535" s="70"/>
    </row>
    <row r="536" spans="1:13" x14ac:dyDescent="0.2">
      <c r="D536" s="93"/>
      <c r="J536" s="70"/>
    </row>
    <row r="537" spans="1:13" x14ac:dyDescent="0.2">
      <c r="D537" s="93"/>
      <c r="J537" s="70"/>
    </row>
    <row r="538" spans="1:13" x14ac:dyDescent="0.2">
      <c r="D538" s="93"/>
      <c r="J538" s="70"/>
    </row>
    <row r="539" spans="1:13" x14ac:dyDescent="0.2">
      <c r="D539" s="93"/>
      <c r="J539" s="70"/>
    </row>
    <row r="540" spans="1:13" x14ac:dyDescent="0.2">
      <c r="D540" s="93"/>
      <c r="J540" s="70"/>
    </row>
    <row r="541" spans="1:13" x14ac:dyDescent="0.2">
      <c r="A541" s="1" t="s">
        <v>74</v>
      </c>
      <c r="M541" s="8" t="s">
        <v>288</v>
      </c>
    </row>
    <row r="542" spans="1:13" x14ac:dyDescent="0.2">
      <c r="A542" s="2" t="str">
        <f>A122</f>
        <v>Plumbco, Inc.</v>
      </c>
      <c r="M542" s="8" t="s">
        <v>668</v>
      </c>
    </row>
    <row r="543" spans="1:13" x14ac:dyDescent="0.2">
      <c r="L543" s="10">
        <f ca="1">NOW()</f>
        <v>43970.333883912041</v>
      </c>
      <c r="M543" s="11">
        <f ca="1">NOW()</f>
        <v>43970.333883912041</v>
      </c>
    </row>
    <row r="546" spans="1:13" x14ac:dyDescent="0.2">
      <c r="D546" s="17" t="s">
        <v>61</v>
      </c>
      <c r="E546" s="17" t="s">
        <v>60</v>
      </c>
      <c r="F546" s="15"/>
      <c r="G546" s="17" t="s">
        <v>62</v>
      </c>
      <c r="H546" s="17" t="s">
        <v>63</v>
      </c>
      <c r="I546" s="17" t="s">
        <v>65</v>
      </c>
      <c r="J546" s="17" t="s">
        <v>66</v>
      </c>
      <c r="K546" s="17" t="s">
        <v>70</v>
      </c>
      <c r="L546" s="17" t="s">
        <v>72</v>
      </c>
      <c r="M546" s="15"/>
    </row>
    <row r="547" spans="1:13" x14ac:dyDescent="0.2">
      <c r="D547" s="66" t="s">
        <v>207</v>
      </c>
      <c r="E547" s="66" t="s">
        <v>205</v>
      </c>
      <c r="F547" s="66" t="s">
        <v>60</v>
      </c>
      <c r="G547" s="66" t="s">
        <v>25</v>
      </c>
      <c r="H547" s="66" t="s">
        <v>36</v>
      </c>
      <c r="I547" s="66" t="s">
        <v>25</v>
      </c>
      <c r="J547" s="66" t="s">
        <v>3</v>
      </c>
      <c r="K547" s="66" t="s">
        <v>71</v>
      </c>
      <c r="L547" s="66" t="s">
        <v>47</v>
      </c>
      <c r="M547" s="66" t="s">
        <v>65</v>
      </c>
    </row>
    <row r="548" spans="1:13" x14ac:dyDescent="0.2">
      <c r="D548" s="18" t="s">
        <v>208</v>
      </c>
      <c r="E548" s="18" t="s">
        <v>206</v>
      </c>
      <c r="F548" s="18" t="s">
        <v>47</v>
      </c>
      <c r="G548" s="18" t="s">
        <v>58</v>
      </c>
      <c r="H548" s="18" t="s">
        <v>64</v>
      </c>
      <c r="I548" s="18" t="s">
        <v>58</v>
      </c>
      <c r="J548" s="18" t="s">
        <v>67</v>
      </c>
      <c r="K548" s="18" t="s">
        <v>72</v>
      </c>
      <c r="L548" s="18" t="s">
        <v>58</v>
      </c>
      <c r="M548" s="18" t="s">
        <v>25</v>
      </c>
    </row>
    <row r="549" spans="1:13" x14ac:dyDescent="0.2">
      <c r="D549" s="92"/>
      <c r="J549" s="70"/>
    </row>
    <row r="550" spans="1:13" x14ac:dyDescent="0.2">
      <c r="A550" s="2" t="str">
        <f>D220</f>
        <v>Direct Labr 01</v>
      </c>
      <c r="C550" s="2" t="str">
        <f>C490</f>
        <v>Prod Labor</v>
      </c>
      <c r="D550" s="288">
        <v>0</v>
      </c>
      <c r="E550" s="2" t="str">
        <f>O315</f>
        <v>Labor Hours</v>
      </c>
      <c r="F550" s="2">
        <f>N315</f>
        <v>0</v>
      </c>
      <c r="G550" s="2">
        <f>D550*F550</f>
        <v>0</v>
      </c>
      <c r="H550" s="297">
        <v>0</v>
      </c>
      <c r="I550" s="2">
        <f>G550*(1+H550)</f>
        <v>0</v>
      </c>
      <c r="J550" s="70">
        <f>IF($I$582=0,0,I550/$I$582)</f>
        <v>0</v>
      </c>
      <c r="K550" s="2">
        <f>K$582*J550</f>
        <v>0</v>
      </c>
      <c r="L550" s="2">
        <f t="shared" ref="L550:L557" si="23">IF(I550-K550&gt;0,I550-K550,0)</f>
        <v>0</v>
      </c>
      <c r="M550" s="2">
        <f t="shared" ref="M550:M557" si="24">IF(L550&lt;0,K550,I550)</f>
        <v>0</v>
      </c>
    </row>
    <row r="551" spans="1:13" x14ac:dyDescent="0.2">
      <c r="C551" s="2" t="str">
        <f>C491</f>
        <v>Prod Labor B</v>
      </c>
      <c r="D551" s="286">
        <v>0</v>
      </c>
      <c r="E551" s="2" t="str">
        <f>E550</f>
        <v>Labor Hours</v>
      </c>
      <c r="G551" s="2">
        <f>D551*F550</f>
        <v>0</v>
      </c>
      <c r="I551" s="2">
        <f>G551*(1+H550)</f>
        <v>0</v>
      </c>
      <c r="J551" s="70">
        <f>IF($I$583=0,0,I551/$I$583)</f>
        <v>0</v>
      </c>
      <c r="K551" s="2">
        <f>K$583*J551</f>
        <v>0</v>
      </c>
      <c r="L551" s="2">
        <f t="shared" si="23"/>
        <v>0</v>
      </c>
      <c r="M551" s="2">
        <f t="shared" si="24"/>
        <v>0</v>
      </c>
    </row>
    <row r="552" spans="1:13" x14ac:dyDescent="0.2">
      <c r="C552" s="2" t="str">
        <f>C492</f>
        <v>Prod Labor C</v>
      </c>
      <c r="D552" s="286">
        <v>0</v>
      </c>
      <c r="E552" s="2" t="str">
        <f>E551</f>
        <v>Labor Hours</v>
      </c>
      <c r="G552" s="2">
        <f>D552*F550</f>
        <v>0</v>
      </c>
      <c r="I552" s="2">
        <f>G552*(1+H550)</f>
        <v>0</v>
      </c>
      <c r="J552" s="70">
        <f>IF($I$584=0,0,I552/$I$584)</f>
        <v>0</v>
      </c>
      <c r="K552" s="2">
        <f>K$584*J552</f>
        <v>0</v>
      </c>
      <c r="L552" s="2">
        <f t="shared" si="23"/>
        <v>0</v>
      </c>
      <c r="M552" s="2">
        <f t="shared" si="24"/>
        <v>0</v>
      </c>
    </row>
    <row r="553" spans="1:13" x14ac:dyDescent="0.2">
      <c r="C553" s="2" t="str">
        <f>C493</f>
        <v>Prod Labor D</v>
      </c>
      <c r="D553" s="287">
        <v>0</v>
      </c>
      <c r="E553" s="2" t="str">
        <f>E552</f>
        <v>Labor Hours</v>
      </c>
      <c r="G553" s="2">
        <f>D553*F550</f>
        <v>0</v>
      </c>
      <c r="I553" s="2">
        <f>G553*(1+H550)</f>
        <v>0</v>
      </c>
      <c r="J553" s="70">
        <f>IF($I$585=0,0,I553/$I$585)</f>
        <v>0</v>
      </c>
      <c r="K553" s="2">
        <f>K$585*J553</f>
        <v>0</v>
      </c>
      <c r="L553" s="2">
        <f t="shared" si="23"/>
        <v>0</v>
      </c>
      <c r="M553" s="2">
        <f t="shared" si="24"/>
        <v>0</v>
      </c>
    </row>
    <row r="554" spans="1:13" x14ac:dyDescent="0.2">
      <c r="C554" s="2" t="str">
        <f>C494</f>
        <v>PrdContrLab</v>
      </c>
      <c r="D554" s="94">
        <f>1-SUM(D550:D553)</f>
        <v>1</v>
      </c>
      <c r="E554" s="2" t="str">
        <f>E551</f>
        <v>Labor Hours</v>
      </c>
      <c r="G554" s="2">
        <f>D554*F550</f>
        <v>0</v>
      </c>
      <c r="I554" s="2">
        <f>G554*(1+H550)</f>
        <v>0</v>
      </c>
      <c r="J554" s="70">
        <f>IF($I$586=0,0,I554/$I$586)</f>
        <v>0</v>
      </c>
      <c r="K554" s="2">
        <f>K$586*J554</f>
        <v>0</v>
      </c>
      <c r="L554" s="2">
        <f t="shared" si="23"/>
        <v>0</v>
      </c>
      <c r="M554" s="2">
        <f t="shared" si="24"/>
        <v>0</v>
      </c>
    </row>
    <row r="555" spans="1:13" x14ac:dyDescent="0.2">
      <c r="A555" s="2" t="str">
        <f>D222</f>
        <v>Direct Labr 02</v>
      </c>
      <c r="C555" s="2" t="str">
        <f t="shared" ref="C555:C569" si="25">C550</f>
        <v>Prod Labor</v>
      </c>
      <c r="D555" s="288">
        <v>0</v>
      </c>
      <c r="E555" s="2" t="str">
        <f>O316</f>
        <v>Labor Hours</v>
      </c>
      <c r="F555" s="2">
        <f>N316</f>
        <v>0</v>
      </c>
      <c r="G555" s="2">
        <f>D555*F555</f>
        <v>0</v>
      </c>
      <c r="H555" s="297">
        <v>0</v>
      </c>
      <c r="I555" s="2">
        <f>G555*(1+H555)</f>
        <v>0</v>
      </c>
      <c r="J555" s="70">
        <f>IF($I$582=0,0,I555/$I$582)</f>
        <v>0</v>
      </c>
      <c r="K555" s="2">
        <f>K$582*J555</f>
        <v>0</v>
      </c>
      <c r="L555" s="2">
        <f t="shared" si="23"/>
        <v>0</v>
      </c>
      <c r="M555" s="2">
        <f t="shared" si="24"/>
        <v>0</v>
      </c>
    </row>
    <row r="556" spans="1:13" x14ac:dyDescent="0.2">
      <c r="C556" s="2" t="str">
        <f t="shared" si="25"/>
        <v>Prod Labor B</v>
      </c>
      <c r="D556" s="286">
        <v>0</v>
      </c>
      <c r="E556" s="2" t="str">
        <f>E555</f>
        <v>Labor Hours</v>
      </c>
      <c r="G556" s="2">
        <f>D556*F555</f>
        <v>0</v>
      </c>
      <c r="I556" s="2">
        <f>G556*(1+H555)</f>
        <v>0</v>
      </c>
      <c r="J556" s="70">
        <f>IF($I$583=0,0,I556/$I$583)</f>
        <v>0</v>
      </c>
      <c r="K556" s="2">
        <f>K$583*J556</f>
        <v>0</v>
      </c>
      <c r="L556" s="2">
        <f t="shared" si="23"/>
        <v>0</v>
      </c>
      <c r="M556" s="2">
        <f t="shared" si="24"/>
        <v>0</v>
      </c>
    </row>
    <row r="557" spans="1:13" x14ac:dyDescent="0.2">
      <c r="C557" s="2" t="str">
        <f t="shared" si="25"/>
        <v>Prod Labor C</v>
      </c>
      <c r="D557" s="286">
        <v>0</v>
      </c>
      <c r="E557" s="2" t="str">
        <f>E556</f>
        <v>Labor Hours</v>
      </c>
      <c r="G557" s="2">
        <f>D557*F555</f>
        <v>0</v>
      </c>
      <c r="I557" s="2">
        <f>G557*(1+H555)</f>
        <v>0</v>
      </c>
      <c r="J557" s="70">
        <f>IF($I$584=0,0,I557/$I$584)</f>
        <v>0</v>
      </c>
      <c r="K557" s="2">
        <f>K$584*J557</f>
        <v>0</v>
      </c>
      <c r="L557" s="2">
        <f t="shared" si="23"/>
        <v>0</v>
      </c>
      <c r="M557" s="2">
        <f t="shared" si="24"/>
        <v>0</v>
      </c>
    </row>
    <row r="558" spans="1:13" x14ac:dyDescent="0.2">
      <c r="C558" s="2" t="str">
        <f t="shared" si="25"/>
        <v>Prod Labor D</v>
      </c>
      <c r="D558" s="287">
        <v>0</v>
      </c>
      <c r="E558" s="2" t="str">
        <f>E557</f>
        <v>Labor Hours</v>
      </c>
      <c r="G558" s="2">
        <f>D558*F555</f>
        <v>0</v>
      </c>
      <c r="I558" s="2">
        <f>G558*(1+H555)</f>
        <v>0</v>
      </c>
      <c r="J558" s="70">
        <f>IF($I$585=0,0,I558/$I$585)</f>
        <v>0</v>
      </c>
      <c r="K558" s="2">
        <f>K$585*J558</f>
        <v>0</v>
      </c>
      <c r="L558" s="2">
        <f>IF(I558-K558&gt;0,I558-K558,0)</f>
        <v>0</v>
      </c>
      <c r="M558" s="2">
        <f>IF(L558&lt;0,K558,I558)</f>
        <v>0</v>
      </c>
    </row>
    <row r="559" spans="1:13" x14ac:dyDescent="0.2">
      <c r="C559" s="2" t="str">
        <f t="shared" si="25"/>
        <v>PrdContrLab</v>
      </c>
      <c r="D559" s="94">
        <f>1-SUM(D555:D558)</f>
        <v>1</v>
      </c>
      <c r="E559" s="2" t="str">
        <f>E556</f>
        <v>Labor Hours</v>
      </c>
      <c r="G559" s="2">
        <f>D559*F555</f>
        <v>0</v>
      </c>
      <c r="I559" s="2">
        <f>G559*(1+H555)</f>
        <v>0</v>
      </c>
      <c r="J559" s="70">
        <f>IF($I$586=0,0,I559/$I$586)</f>
        <v>0</v>
      </c>
      <c r="K559" s="2">
        <f>K$586*J559</f>
        <v>0</v>
      </c>
      <c r="L559" s="2">
        <f t="shared" ref="L559:L564" si="26">IF(I559-K559&gt;0,I559-K559,0)</f>
        <v>0</v>
      </c>
      <c r="M559" s="2">
        <f t="shared" ref="M559:M564" si="27">IF(L559&lt;0,K559,I559)</f>
        <v>0</v>
      </c>
    </row>
    <row r="560" spans="1:13" x14ac:dyDescent="0.2">
      <c r="A560" s="2" t="str">
        <f>D224</f>
        <v>Direct Labr 03</v>
      </c>
      <c r="C560" s="2" t="str">
        <f t="shared" si="25"/>
        <v>Prod Labor</v>
      </c>
      <c r="D560" s="288">
        <v>0</v>
      </c>
      <c r="E560" s="2" t="str">
        <f>O317</f>
        <v>Labor Hours</v>
      </c>
      <c r="F560" s="2">
        <f>N317</f>
        <v>0</v>
      </c>
      <c r="G560" s="2">
        <f>D560*F560</f>
        <v>0</v>
      </c>
      <c r="H560" s="297">
        <v>0</v>
      </c>
      <c r="I560" s="2">
        <f>G560*(1+H560)</f>
        <v>0</v>
      </c>
      <c r="J560" s="70">
        <f>IF($I$582=0,0,I560/$I$582)</f>
        <v>0</v>
      </c>
      <c r="K560" s="2">
        <f>K$582*J560</f>
        <v>0</v>
      </c>
      <c r="L560" s="2">
        <f t="shared" si="26"/>
        <v>0</v>
      </c>
      <c r="M560" s="2">
        <f t="shared" si="27"/>
        <v>0</v>
      </c>
    </row>
    <row r="561" spans="1:13" x14ac:dyDescent="0.2">
      <c r="C561" s="2" t="str">
        <f t="shared" si="25"/>
        <v>Prod Labor B</v>
      </c>
      <c r="D561" s="286">
        <v>0</v>
      </c>
      <c r="E561" s="2" t="str">
        <f>E560</f>
        <v>Labor Hours</v>
      </c>
      <c r="G561" s="2">
        <f>D561*F560</f>
        <v>0</v>
      </c>
      <c r="I561" s="2">
        <f>G561*(1+H560)</f>
        <v>0</v>
      </c>
      <c r="J561" s="70">
        <f>IF($I$583=0,0,I561/$I$583)</f>
        <v>0</v>
      </c>
      <c r="K561" s="2">
        <f>K$583*J561</f>
        <v>0</v>
      </c>
      <c r="L561" s="2">
        <f t="shared" si="26"/>
        <v>0</v>
      </c>
      <c r="M561" s="2">
        <f t="shared" si="27"/>
        <v>0</v>
      </c>
    </row>
    <row r="562" spans="1:13" x14ac:dyDescent="0.2">
      <c r="C562" s="2" t="str">
        <f t="shared" si="25"/>
        <v>Prod Labor C</v>
      </c>
      <c r="D562" s="286">
        <v>0</v>
      </c>
      <c r="E562" s="2" t="str">
        <f>E561</f>
        <v>Labor Hours</v>
      </c>
      <c r="G562" s="2">
        <f>D562*F560</f>
        <v>0</v>
      </c>
      <c r="I562" s="2">
        <f>G562*(1+H560)</f>
        <v>0</v>
      </c>
      <c r="J562" s="70">
        <f>IF($I$584=0,0,I562/$I$584)</f>
        <v>0</v>
      </c>
      <c r="K562" s="2">
        <f>K$584*J562</f>
        <v>0</v>
      </c>
      <c r="L562" s="2">
        <f t="shared" si="26"/>
        <v>0</v>
      </c>
      <c r="M562" s="2">
        <f t="shared" si="27"/>
        <v>0</v>
      </c>
    </row>
    <row r="563" spans="1:13" x14ac:dyDescent="0.2">
      <c r="C563" s="2" t="str">
        <f t="shared" si="25"/>
        <v>Prod Labor D</v>
      </c>
      <c r="D563" s="287">
        <v>0</v>
      </c>
      <c r="E563" s="2" t="str">
        <f>E562</f>
        <v>Labor Hours</v>
      </c>
      <c r="G563" s="2">
        <f>D563*F560</f>
        <v>0</v>
      </c>
      <c r="I563" s="2">
        <f>G563*(1+H560)</f>
        <v>0</v>
      </c>
      <c r="J563" s="70">
        <f>IF($I$585=0,0,I563/$I$585)</f>
        <v>0</v>
      </c>
      <c r="K563" s="2">
        <f>K$585*J563</f>
        <v>0</v>
      </c>
      <c r="L563" s="2">
        <f t="shared" si="26"/>
        <v>0</v>
      </c>
      <c r="M563" s="2">
        <f t="shared" si="27"/>
        <v>0</v>
      </c>
    </row>
    <row r="564" spans="1:13" x14ac:dyDescent="0.2">
      <c r="C564" s="2" t="str">
        <f t="shared" si="25"/>
        <v>PrdContrLab</v>
      </c>
      <c r="D564" s="94">
        <f>1-SUM(D560:D563)</f>
        <v>1</v>
      </c>
      <c r="E564" s="2" t="str">
        <f>E562</f>
        <v>Labor Hours</v>
      </c>
      <c r="G564" s="2">
        <f>D564*F560</f>
        <v>0</v>
      </c>
      <c r="I564" s="2">
        <f>G564*(1+H560)</f>
        <v>0</v>
      </c>
      <c r="J564" s="70">
        <f>IF($I$586=0,0,I564/$I$586)</f>
        <v>0</v>
      </c>
      <c r="K564" s="2">
        <f>K$586*J564</f>
        <v>0</v>
      </c>
      <c r="L564" s="2">
        <f t="shared" si="26"/>
        <v>0</v>
      </c>
      <c r="M564" s="2">
        <f t="shared" si="27"/>
        <v>0</v>
      </c>
    </row>
    <row r="565" spans="1:13" x14ac:dyDescent="0.2">
      <c r="A565" s="2" t="str">
        <f>D226</f>
        <v>Direct Labr 04</v>
      </c>
      <c r="C565" s="2" t="str">
        <f t="shared" si="25"/>
        <v>Prod Labor</v>
      </c>
      <c r="D565" s="288">
        <v>0</v>
      </c>
      <c r="E565" s="2" t="str">
        <f>O318</f>
        <v>Labor Hours</v>
      </c>
      <c r="F565" s="2">
        <f>N318</f>
        <v>0</v>
      </c>
      <c r="G565" s="2">
        <f>D565*F565</f>
        <v>0</v>
      </c>
      <c r="H565" s="297">
        <v>0</v>
      </c>
      <c r="I565" s="2">
        <f>G565*(1+H565)</f>
        <v>0</v>
      </c>
      <c r="J565" s="70">
        <f>IF($I$582=0,0,I565/$I$582)</f>
        <v>0</v>
      </c>
      <c r="K565" s="2">
        <f>K$582*J565</f>
        <v>0</v>
      </c>
      <c r="L565" s="2">
        <f t="shared" ref="L565:L573" si="28">IF(I565-K565&gt;0,I565-K565,0)</f>
        <v>0</v>
      </c>
      <c r="M565" s="2">
        <f t="shared" ref="M565:M573" si="29">IF(L565&lt;0,K565,I565)</f>
        <v>0</v>
      </c>
    </row>
    <row r="566" spans="1:13" x14ac:dyDescent="0.2">
      <c r="C566" s="2" t="str">
        <f t="shared" si="25"/>
        <v>Prod Labor B</v>
      </c>
      <c r="D566" s="286">
        <v>0</v>
      </c>
      <c r="E566" s="2" t="str">
        <f>E564</f>
        <v>Labor Hours</v>
      </c>
      <c r="G566" s="2">
        <f>D566*F565</f>
        <v>0</v>
      </c>
      <c r="I566" s="2">
        <f>G566*(1+H565)</f>
        <v>0</v>
      </c>
      <c r="J566" s="70">
        <f>IF($I$583=0,0,I566/$I$583)</f>
        <v>0</v>
      </c>
      <c r="K566" s="2">
        <f>K$583*J566</f>
        <v>0</v>
      </c>
      <c r="L566" s="2">
        <f t="shared" si="28"/>
        <v>0</v>
      </c>
      <c r="M566" s="2">
        <f t="shared" si="29"/>
        <v>0</v>
      </c>
    </row>
    <row r="567" spans="1:13" x14ac:dyDescent="0.2">
      <c r="C567" s="2" t="str">
        <f t="shared" si="25"/>
        <v>Prod Labor C</v>
      </c>
      <c r="D567" s="286">
        <v>0</v>
      </c>
      <c r="E567" s="2" t="str">
        <f>E565</f>
        <v>Labor Hours</v>
      </c>
      <c r="G567" s="2">
        <f>D567*F565</f>
        <v>0</v>
      </c>
      <c r="I567" s="2">
        <f>G567*(1+H565)</f>
        <v>0</v>
      </c>
      <c r="J567" s="70">
        <f>IF($I$584=0,0,I567/$I$584)</f>
        <v>0</v>
      </c>
      <c r="K567" s="2">
        <f>K$584*J567</f>
        <v>0</v>
      </c>
      <c r="L567" s="2">
        <f t="shared" si="28"/>
        <v>0</v>
      </c>
      <c r="M567" s="2">
        <f t="shared" si="29"/>
        <v>0</v>
      </c>
    </row>
    <row r="568" spans="1:13" x14ac:dyDescent="0.2">
      <c r="C568" s="2" t="str">
        <f t="shared" si="25"/>
        <v>Prod Labor D</v>
      </c>
      <c r="D568" s="287">
        <v>0</v>
      </c>
      <c r="E568" s="2" t="str">
        <f>E566</f>
        <v>Labor Hours</v>
      </c>
      <c r="G568" s="2">
        <f>D568*F565</f>
        <v>0</v>
      </c>
      <c r="I568" s="2">
        <f>G568*(1+H565)</f>
        <v>0</v>
      </c>
      <c r="J568" s="70">
        <f>IF($I$585=0,0,I568/$I$585)</f>
        <v>0</v>
      </c>
      <c r="K568" s="2">
        <f>K$585*J568</f>
        <v>0</v>
      </c>
      <c r="L568" s="2">
        <f t="shared" si="28"/>
        <v>0</v>
      </c>
      <c r="M568" s="2">
        <f t="shared" si="29"/>
        <v>0</v>
      </c>
    </row>
    <row r="569" spans="1:13" x14ac:dyDescent="0.2">
      <c r="C569" s="2" t="str">
        <f t="shared" si="25"/>
        <v>PrdContrLab</v>
      </c>
      <c r="D569" s="94">
        <f>1-SUM(D565:D568)</f>
        <v>1</v>
      </c>
      <c r="E569" s="2" t="str">
        <f>E567</f>
        <v>Labor Hours</v>
      </c>
      <c r="G569" s="2">
        <f>D569*F565</f>
        <v>0</v>
      </c>
      <c r="I569" s="2">
        <f>G569*(1+H565)</f>
        <v>0</v>
      </c>
      <c r="J569" s="70">
        <f>IF($I$586=0,0,I569/$I$586)</f>
        <v>0</v>
      </c>
      <c r="K569" s="2">
        <f>K$586*J569</f>
        <v>0</v>
      </c>
      <c r="L569" s="2">
        <f t="shared" si="28"/>
        <v>0</v>
      </c>
      <c r="M569" s="2">
        <f t="shared" si="29"/>
        <v>0</v>
      </c>
    </row>
    <row r="570" spans="1:13" x14ac:dyDescent="0.2">
      <c r="A570" s="2" t="str">
        <f>D228</f>
        <v>Direct Labr 05</v>
      </c>
      <c r="C570" s="2" t="str">
        <f>C560</f>
        <v>Prod Labor</v>
      </c>
      <c r="D570" s="288">
        <v>0</v>
      </c>
      <c r="E570" s="2" t="str">
        <f>O319</f>
        <v>Labor Hours</v>
      </c>
      <c r="F570" s="2">
        <f>N319</f>
        <v>0</v>
      </c>
      <c r="G570" s="2">
        <f>D570*F570</f>
        <v>0</v>
      </c>
      <c r="H570" s="297">
        <v>0</v>
      </c>
      <c r="I570" s="2">
        <f>G570*(1+H570)</f>
        <v>0</v>
      </c>
      <c r="J570" s="70">
        <f>IF($I$582=0,0,I570/$I$582)</f>
        <v>0</v>
      </c>
      <c r="K570" s="2">
        <f>K$582*J570</f>
        <v>0</v>
      </c>
      <c r="L570" s="2">
        <f t="shared" si="28"/>
        <v>0</v>
      </c>
      <c r="M570" s="2">
        <f t="shared" si="29"/>
        <v>0</v>
      </c>
    </row>
    <row r="571" spans="1:13" x14ac:dyDescent="0.2">
      <c r="C571" s="2" t="str">
        <f>C561</f>
        <v>Prod Labor B</v>
      </c>
      <c r="D571" s="286">
        <v>0</v>
      </c>
      <c r="E571" s="2" t="str">
        <f>E570</f>
        <v>Labor Hours</v>
      </c>
      <c r="G571" s="2">
        <f>D571*F570</f>
        <v>0</v>
      </c>
      <c r="I571" s="2">
        <f>G571*(1+H570)</f>
        <v>0</v>
      </c>
      <c r="J571" s="70">
        <f>IF($I$583=0,0,I571/$I$583)</f>
        <v>0</v>
      </c>
      <c r="K571" s="2">
        <f>K$583*J571</f>
        <v>0</v>
      </c>
      <c r="L571" s="2">
        <f t="shared" si="28"/>
        <v>0</v>
      </c>
      <c r="M571" s="2">
        <f t="shared" si="29"/>
        <v>0</v>
      </c>
    </row>
    <row r="572" spans="1:13" x14ac:dyDescent="0.2">
      <c r="C572" s="2" t="str">
        <f>C562</f>
        <v>Prod Labor C</v>
      </c>
      <c r="D572" s="286">
        <v>0</v>
      </c>
      <c r="E572" s="2" t="str">
        <f>E571</f>
        <v>Labor Hours</v>
      </c>
      <c r="G572" s="2">
        <f>D572*F570</f>
        <v>0</v>
      </c>
      <c r="I572" s="2">
        <f>G572*(1+H570)</f>
        <v>0</v>
      </c>
      <c r="J572" s="70">
        <f>IF($I$584=0,0,I572/$I$584)</f>
        <v>0</v>
      </c>
      <c r="K572" s="2">
        <f>K$584*J572</f>
        <v>0</v>
      </c>
      <c r="L572" s="2">
        <f t="shared" si="28"/>
        <v>0</v>
      </c>
      <c r="M572" s="2">
        <f t="shared" si="29"/>
        <v>0</v>
      </c>
    </row>
    <row r="573" spans="1:13" x14ac:dyDescent="0.2">
      <c r="C573" s="2" t="str">
        <f>C563</f>
        <v>Prod Labor D</v>
      </c>
      <c r="D573" s="287">
        <v>0</v>
      </c>
      <c r="E573" s="2" t="str">
        <f>E572</f>
        <v>Labor Hours</v>
      </c>
      <c r="G573" s="2">
        <f>D573*F570</f>
        <v>0</v>
      </c>
      <c r="I573" s="2">
        <f>G573*(1+H570)</f>
        <v>0</v>
      </c>
      <c r="J573" s="70">
        <f>IF($I$585=0,0,I573/$I$585)</f>
        <v>0</v>
      </c>
      <c r="K573" s="2">
        <f>K$585*J573</f>
        <v>0</v>
      </c>
      <c r="L573" s="2">
        <f t="shared" si="28"/>
        <v>0</v>
      </c>
      <c r="M573" s="2">
        <f t="shared" si="29"/>
        <v>0</v>
      </c>
    </row>
    <row r="574" spans="1:13" x14ac:dyDescent="0.2">
      <c r="C574" s="2" t="str">
        <f>C564</f>
        <v>PrdContrLab</v>
      </c>
      <c r="D574" s="94">
        <f>1-SUM(D570:D573)</f>
        <v>1</v>
      </c>
      <c r="E574" s="2" t="str">
        <f>E571</f>
        <v>Labor Hours</v>
      </c>
      <c r="G574" s="2">
        <f>D574*F570</f>
        <v>0</v>
      </c>
      <c r="I574" s="2">
        <f>G574*(1+H570)</f>
        <v>0</v>
      </c>
      <c r="J574" s="70">
        <f>IF($I$586=0,0,I574/$I$586)</f>
        <v>0</v>
      </c>
      <c r="K574" s="2">
        <f>K$586*J574</f>
        <v>0</v>
      </c>
      <c r="L574" s="2">
        <f t="shared" ref="L574:L579" si="30">IF(I574-K574&gt;0,I574-K574,0)</f>
        <v>0</v>
      </c>
      <c r="M574" s="2">
        <f t="shared" ref="M574:M579" si="31">IF(L574&lt;0,K574,I574)</f>
        <v>0</v>
      </c>
    </row>
    <row r="575" spans="1:13" x14ac:dyDescent="0.2">
      <c r="A575" s="2" t="str">
        <f>D230</f>
        <v>Direct Labr 06</v>
      </c>
      <c r="C575" s="2" t="str">
        <f>C570</f>
        <v>Prod Labor</v>
      </c>
      <c r="D575" s="288">
        <v>0</v>
      </c>
      <c r="E575" s="2" t="str">
        <f>O320</f>
        <v>Labor Hours</v>
      </c>
      <c r="F575" s="2">
        <f>N320</f>
        <v>0</v>
      </c>
      <c r="G575" s="2">
        <f>D575*F575</f>
        <v>0</v>
      </c>
      <c r="H575" s="297">
        <v>0</v>
      </c>
      <c r="I575" s="2">
        <f>G575*(1+H575)</f>
        <v>0</v>
      </c>
      <c r="J575" s="70">
        <f>IF($I$582=0,0,I575/$I$582)</f>
        <v>0</v>
      </c>
      <c r="K575" s="2">
        <f>K$582*J575</f>
        <v>0</v>
      </c>
      <c r="L575" s="2">
        <f t="shared" si="30"/>
        <v>0</v>
      </c>
      <c r="M575" s="2">
        <f t="shared" si="31"/>
        <v>0</v>
      </c>
    </row>
    <row r="576" spans="1:13" x14ac:dyDescent="0.2">
      <c r="C576" s="2" t="str">
        <f>C571</f>
        <v>Prod Labor B</v>
      </c>
      <c r="D576" s="286">
        <v>0</v>
      </c>
      <c r="E576" s="2" t="str">
        <f>E575</f>
        <v>Labor Hours</v>
      </c>
      <c r="G576" s="2">
        <f>D576*F575</f>
        <v>0</v>
      </c>
      <c r="I576" s="2">
        <f>G576*(1+H575)</f>
        <v>0</v>
      </c>
      <c r="J576" s="70">
        <f>IF($I$583=0,0,I576/$I$583)</f>
        <v>0</v>
      </c>
      <c r="K576" s="2">
        <f>K$583*J576</f>
        <v>0</v>
      </c>
      <c r="L576" s="2">
        <f t="shared" si="30"/>
        <v>0</v>
      </c>
      <c r="M576" s="2">
        <f t="shared" si="31"/>
        <v>0</v>
      </c>
    </row>
    <row r="577" spans="1:13" x14ac:dyDescent="0.2">
      <c r="C577" s="2" t="str">
        <f>C572</f>
        <v>Prod Labor C</v>
      </c>
      <c r="D577" s="286">
        <v>0</v>
      </c>
      <c r="E577" s="2" t="str">
        <f>E576</f>
        <v>Labor Hours</v>
      </c>
      <c r="G577" s="2">
        <f>D577*F575</f>
        <v>0</v>
      </c>
      <c r="I577" s="2">
        <f>G577*(1+H575)</f>
        <v>0</v>
      </c>
      <c r="J577" s="70">
        <f>IF($I$584=0,0,I577/$I$584)</f>
        <v>0</v>
      </c>
      <c r="K577" s="2">
        <f>K$584*J577</f>
        <v>0</v>
      </c>
      <c r="L577" s="2">
        <f t="shared" si="30"/>
        <v>0</v>
      </c>
      <c r="M577" s="2">
        <f t="shared" si="31"/>
        <v>0</v>
      </c>
    </row>
    <row r="578" spans="1:13" x14ac:dyDescent="0.2">
      <c r="C578" s="2" t="str">
        <f>C573</f>
        <v>Prod Labor D</v>
      </c>
      <c r="D578" s="287">
        <v>0</v>
      </c>
      <c r="E578" s="2" t="str">
        <f>E577</f>
        <v>Labor Hours</v>
      </c>
      <c r="G578" s="2">
        <f>D578*F575</f>
        <v>0</v>
      </c>
      <c r="I578" s="2">
        <f>G578*(1+H575)</f>
        <v>0</v>
      </c>
      <c r="J578" s="70">
        <f>IF($I$585=0,0,I578/$I$585)</f>
        <v>0</v>
      </c>
      <c r="K578" s="2">
        <f>K$585*J578</f>
        <v>0</v>
      </c>
      <c r="L578" s="2">
        <f t="shared" si="30"/>
        <v>0</v>
      </c>
      <c r="M578" s="2">
        <f t="shared" si="31"/>
        <v>0</v>
      </c>
    </row>
    <row r="579" spans="1:13" x14ac:dyDescent="0.2">
      <c r="C579" s="2" t="str">
        <f>C574</f>
        <v>PrdContrLab</v>
      </c>
      <c r="D579" s="95">
        <f>1-SUM(D575:D578)</f>
        <v>1</v>
      </c>
      <c r="E579" s="2" t="str">
        <f>E576</f>
        <v>Labor Hours</v>
      </c>
      <c r="G579" s="2">
        <f>D579*F575</f>
        <v>0</v>
      </c>
      <c r="I579" s="2">
        <f>G579*(1+H575)</f>
        <v>0</v>
      </c>
      <c r="J579" s="70">
        <f>IF($I$586=0,0,I579/$I$586)</f>
        <v>0</v>
      </c>
      <c r="K579" s="2">
        <f>K$586*J579</f>
        <v>0</v>
      </c>
      <c r="L579" s="2">
        <f t="shared" si="30"/>
        <v>0</v>
      </c>
      <c r="M579" s="2">
        <f t="shared" si="31"/>
        <v>0</v>
      </c>
    </row>
    <row r="580" spans="1:13" x14ac:dyDescent="0.2">
      <c r="J580" s="70"/>
    </row>
    <row r="581" spans="1:13" x14ac:dyDescent="0.2">
      <c r="D581" s="93"/>
      <c r="J581" s="70"/>
    </row>
    <row r="582" spans="1:13" x14ac:dyDescent="0.2">
      <c r="A582" s="2" t="s">
        <v>98</v>
      </c>
      <c r="C582" s="2" t="str">
        <f>C550</f>
        <v>Prod Labor</v>
      </c>
      <c r="G582" s="2">
        <f>G490+G495+G500+G505+G510+G515+G550+G555+G560+G565+G570+G575</f>
        <v>65150</v>
      </c>
      <c r="I582" s="2">
        <f t="shared" ref="I582:J586" si="32">I490+I495+I500+I505+I510+I515+I550+I555+I560+I565+I570+I575</f>
        <v>78180</v>
      </c>
      <c r="J582" s="76">
        <f t="shared" si="32"/>
        <v>1</v>
      </c>
      <c r="K582" s="2">
        <f>J590</f>
        <v>72864</v>
      </c>
      <c r="L582" s="2">
        <f t="shared" ref="L582:M586" si="33">L490+L495+L500+L505+L510+L515+L550+L555+L560+L565+L570+L575</f>
        <v>5315.9999999999955</v>
      </c>
      <c r="M582" s="2">
        <f t="shared" si="33"/>
        <v>78180</v>
      </c>
    </row>
    <row r="583" spans="1:13" x14ac:dyDescent="0.2">
      <c r="C583" s="2" t="str">
        <f>C551</f>
        <v>Prod Labor B</v>
      </c>
      <c r="G583" s="2">
        <f>G491+G496+G501+G506+G511+G516+G551+G556+G561+G566+G571+G576</f>
        <v>0</v>
      </c>
      <c r="I583" s="2">
        <f t="shared" si="32"/>
        <v>0</v>
      </c>
      <c r="J583" s="76">
        <f t="shared" si="32"/>
        <v>0</v>
      </c>
      <c r="K583" s="2">
        <f>J591</f>
        <v>0</v>
      </c>
      <c r="L583" s="2">
        <f t="shared" si="33"/>
        <v>0</v>
      </c>
      <c r="M583" s="2">
        <f t="shared" si="33"/>
        <v>0</v>
      </c>
    </row>
    <row r="584" spans="1:13" x14ac:dyDescent="0.2">
      <c r="C584" s="2" t="str">
        <f>C552</f>
        <v>Prod Labor C</v>
      </c>
      <c r="G584" s="2">
        <f>G492+G497+G502+G507+G512+G517+G552+G557+G562+G567+G572+G577</f>
        <v>0</v>
      </c>
      <c r="I584" s="2">
        <f t="shared" si="32"/>
        <v>0</v>
      </c>
      <c r="J584" s="76">
        <f t="shared" si="32"/>
        <v>0</v>
      </c>
      <c r="K584" s="2">
        <f>J592</f>
        <v>0</v>
      </c>
      <c r="L584" s="2">
        <f t="shared" si="33"/>
        <v>0</v>
      </c>
      <c r="M584" s="2">
        <f t="shared" si="33"/>
        <v>0</v>
      </c>
    </row>
    <row r="585" spans="1:13" x14ac:dyDescent="0.2">
      <c r="C585" s="2" t="str">
        <f>C553</f>
        <v>Prod Labor D</v>
      </c>
      <c r="G585" s="2">
        <f>G493+G498+G503+G508+G513+G518+G553+G558+G563+G568+G573+G578</f>
        <v>0</v>
      </c>
      <c r="I585" s="2">
        <f t="shared" si="32"/>
        <v>0</v>
      </c>
      <c r="J585" s="76">
        <f t="shared" si="32"/>
        <v>0</v>
      </c>
      <c r="K585" s="2">
        <f>J593</f>
        <v>0</v>
      </c>
      <c r="L585" s="2">
        <f t="shared" si="33"/>
        <v>0</v>
      </c>
      <c r="M585" s="2">
        <f t="shared" si="33"/>
        <v>0</v>
      </c>
    </row>
    <row r="586" spans="1:13" x14ac:dyDescent="0.2">
      <c r="C586" s="2" t="str">
        <f>C554</f>
        <v>PrdContrLab</v>
      </c>
      <c r="G586" s="2">
        <f>G494+G499+G504+G509+G514+G519+G554+G559+G564+G569+G574+G579</f>
        <v>0</v>
      </c>
      <c r="I586" s="2">
        <f t="shared" si="32"/>
        <v>0</v>
      </c>
      <c r="J586" s="76">
        <f t="shared" si="32"/>
        <v>0</v>
      </c>
      <c r="K586" s="2">
        <f>J594</f>
        <v>0</v>
      </c>
      <c r="L586" s="2">
        <f t="shared" si="33"/>
        <v>0</v>
      </c>
      <c r="M586" s="2">
        <f t="shared" si="33"/>
        <v>0</v>
      </c>
    </row>
    <row r="588" spans="1:13" x14ac:dyDescent="0.2">
      <c r="C588" s="410" t="s">
        <v>215</v>
      </c>
      <c r="D588" s="389"/>
      <c r="E588" s="389"/>
      <c r="F588" s="389"/>
      <c r="G588" s="389"/>
      <c r="H588" s="389"/>
      <c r="I588" s="389"/>
      <c r="J588" s="389"/>
      <c r="K588" s="388"/>
    </row>
    <row r="589" spans="1:13" x14ac:dyDescent="0.2">
      <c r="C589" s="96"/>
      <c r="D589" s="87"/>
      <c r="E589" s="87"/>
      <c r="F589" s="87"/>
      <c r="G589" s="87"/>
      <c r="H589" s="87"/>
      <c r="I589" s="87"/>
      <c r="J589" s="87"/>
      <c r="K589" s="87"/>
    </row>
    <row r="590" spans="1:13" x14ac:dyDescent="0.2">
      <c r="C590" s="2" t="str">
        <f>D190</f>
        <v>Prod Labor</v>
      </c>
      <c r="D590" s="2" t="s">
        <v>25</v>
      </c>
      <c r="E590" s="88">
        <v>40</v>
      </c>
      <c r="F590" s="253" t="s">
        <v>68</v>
      </c>
      <c r="G590" s="2">
        <f>F689</f>
        <v>1821.6</v>
      </c>
      <c r="H590" s="60" t="s">
        <v>69</v>
      </c>
      <c r="J590" s="2">
        <f>E590*G590</f>
        <v>72864</v>
      </c>
      <c r="K590" s="97" t="s">
        <v>73</v>
      </c>
      <c r="L590" s="70">
        <f>IF(E590=0,0,IF(J590&lt;I582,(I582-J590)/J590,0))</f>
        <v>7.2957839262187088E-2</v>
      </c>
      <c r="M590" s="97" t="s">
        <v>72</v>
      </c>
    </row>
    <row r="591" spans="1:13" x14ac:dyDescent="0.2">
      <c r="C591" s="2" t="str">
        <f>D192</f>
        <v>Prod Labor B</v>
      </c>
      <c r="D591" s="2" t="s">
        <v>25</v>
      </c>
      <c r="E591" s="286">
        <v>0</v>
      </c>
      <c r="F591" s="253" t="s">
        <v>68</v>
      </c>
      <c r="G591" s="2">
        <f>F689</f>
        <v>1821.6</v>
      </c>
      <c r="H591" s="60" t="s">
        <v>69</v>
      </c>
      <c r="J591" s="2">
        <f>E591*G591</f>
        <v>0</v>
      </c>
      <c r="K591" s="97" t="s">
        <v>73</v>
      </c>
      <c r="L591" s="70">
        <f>IF(E591=0,0,IF(J591&lt;I583,(I583-J591)/J591,0))</f>
        <v>0</v>
      </c>
      <c r="M591" s="97" t="s">
        <v>72</v>
      </c>
    </row>
    <row r="592" spans="1:13" x14ac:dyDescent="0.2">
      <c r="C592" s="2" t="str">
        <f>D194</f>
        <v>Prod Labor C</v>
      </c>
      <c r="D592" s="2" t="s">
        <v>25</v>
      </c>
      <c r="E592" s="286">
        <v>0</v>
      </c>
      <c r="F592" s="253" t="s">
        <v>68</v>
      </c>
      <c r="G592" s="2">
        <f>G591</f>
        <v>1821.6</v>
      </c>
      <c r="H592" s="60" t="s">
        <v>69</v>
      </c>
      <c r="J592" s="2">
        <f>E592*G592</f>
        <v>0</v>
      </c>
      <c r="K592" s="97" t="s">
        <v>73</v>
      </c>
      <c r="L592" s="70">
        <f>IF(E592=0,0,IF(J592&lt;I584,(I584-J592)/J592,0))</f>
        <v>0</v>
      </c>
      <c r="M592" s="97" t="s">
        <v>72</v>
      </c>
    </row>
    <row r="593" spans="1:13" x14ac:dyDescent="0.2">
      <c r="C593" s="2" t="str">
        <f>D196</f>
        <v>Prod Labor D</v>
      </c>
      <c r="D593" s="2" t="s">
        <v>25</v>
      </c>
      <c r="E593" s="286">
        <v>0</v>
      </c>
      <c r="F593" s="253" t="s">
        <v>68</v>
      </c>
      <c r="G593" s="2">
        <f>G592</f>
        <v>1821.6</v>
      </c>
      <c r="H593" s="60" t="s">
        <v>69</v>
      </c>
      <c r="J593" s="2">
        <f>E593*G593</f>
        <v>0</v>
      </c>
      <c r="K593" s="97" t="s">
        <v>73</v>
      </c>
      <c r="L593" s="70">
        <f>IF(E593=0,0,IF(J593&lt;I585,(I585-J593)/J593,0))</f>
        <v>0</v>
      </c>
      <c r="M593" s="97" t="s">
        <v>72</v>
      </c>
    </row>
    <row r="594" spans="1:13" x14ac:dyDescent="0.2">
      <c r="C594" s="2" t="str">
        <f>D198</f>
        <v>PrdContrLab</v>
      </c>
      <c r="D594" s="2" t="s">
        <v>25</v>
      </c>
      <c r="E594" s="287">
        <v>0</v>
      </c>
      <c r="F594" s="253" t="s">
        <v>68</v>
      </c>
      <c r="G594" s="2">
        <f>J689</f>
        <v>2000</v>
      </c>
      <c r="H594" s="60" t="s">
        <v>69</v>
      </c>
      <c r="J594" s="2">
        <f>E594*G594</f>
        <v>0</v>
      </c>
      <c r="K594" s="97" t="s">
        <v>73</v>
      </c>
      <c r="L594" s="70">
        <f>IF(E594=0,0,IF(J594&lt;I586,(I586-J594)/J594,0))</f>
        <v>0</v>
      </c>
      <c r="M594" s="97" t="s">
        <v>72</v>
      </c>
    </row>
    <row r="601" spans="1:13" x14ac:dyDescent="0.2">
      <c r="A601" s="42" t="s">
        <v>663</v>
      </c>
      <c r="I601" s="8" t="s">
        <v>669</v>
      </c>
    </row>
    <row r="602" spans="1:13" x14ac:dyDescent="0.2">
      <c r="A602" s="2" t="str">
        <f>A2</f>
        <v>Plumbco, Inc.</v>
      </c>
    </row>
    <row r="603" spans="1:13" x14ac:dyDescent="0.2">
      <c r="H603" s="10">
        <f ca="1">NOW()</f>
        <v>43970.333883912041</v>
      </c>
      <c r="I603" s="11">
        <f ca="1">NOW()</f>
        <v>43970.333883912041</v>
      </c>
    </row>
    <row r="609" spans="1:9" x14ac:dyDescent="0.2">
      <c r="A609" s="387" t="s">
        <v>39</v>
      </c>
      <c r="B609" s="388"/>
      <c r="C609" s="98" t="s">
        <v>175</v>
      </c>
      <c r="D609" s="98" t="s">
        <v>326</v>
      </c>
      <c r="E609" s="98" t="s">
        <v>273</v>
      </c>
      <c r="F609" s="98" t="s">
        <v>664</v>
      </c>
      <c r="G609" s="98" t="s">
        <v>665</v>
      </c>
      <c r="H609" s="98" t="s">
        <v>666</v>
      </c>
      <c r="I609" s="98" t="s">
        <v>3</v>
      </c>
    </row>
    <row r="611" spans="1:9" x14ac:dyDescent="0.2">
      <c r="A611" s="2" t="str">
        <f>D250</f>
        <v>Put-Away</v>
      </c>
      <c r="C611" s="2" t="str">
        <f>J327</f>
        <v>All</v>
      </c>
      <c r="D611" s="2">
        <f>H327</f>
        <v>1200000</v>
      </c>
      <c r="E611" s="67">
        <f>K327</f>
        <v>1</v>
      </c>
      <c r="F611" s="2">
        <f>D611*E611+D612*E612+D613*E613</f>
        <v>1200000</v>
      </c>
      <c r="G611" s="382">
        <v>1.6700000000000001E-6</v>
      </c>
      <c r="H611" s="67">
        <f>ROUND(F611*G611,2)</f>
        <v>2</v>
      </c>
      <c r="I611" s="76">
        <f>H611/H$630</f>
        <v>0.2</v>
      </c>
    </row>
    <row r="612" spans="1:9" x14ac:dyDescent="0.2">
      <c r="C612" s="2" t="str">
        <f>J328</f>
        <v>Describe</v>
      </c>
      <c r="D612" s="2">
        <f>H328</f>
        <v>0</v>
      </c>
      <c r="E612" s="67">
        <f>K328</f>
        <v>0</v>
      </c>
    </row>
    <row r="613" spans="1:9" x14ac:dyDescent="0.2">
      <c r="C613" s="2" t="str">
        <f>J329</f>
        <v>Describe</v>
      </c>
      <c r="D613" s="2">
        <f>H329</f>
        <v>0</v>
      </c>
      <c r="E613" s="67">
        <f>K329</f>
        <v>0</v>
      </c>
    </row>
    <row r="614" spans="1:9" x14ac:dyDescent="0.2">
      <c r="A614" s="2" t="str">
        <f>D256</f>
        <v>Order Picking</v>
      </c>
      <c r="C614" s="2" t="str">
        <f>J339</f>
        <v>Group A</v>
      </c>
      <c r="D614" s="2">
        <f>H339</f>
        <v>77040</v>
      </c>
      <c r="E614" s="67">
        <f>K339</f>
        <v>0.8</v>
      </c>
      <c r="F614" s="2">
        <f>D614*E614+D615*E615+D616*E616</f>
        <v>113420</v>
      </c>
      <c r="G614" s="382">
        <v>5.2899999999999998E-5</v>
      </c>
      <c r="H614" s="67">
        <f>ROUND(F614*G614,2)</f>
        <v>6</v>
      </c>
      <c r="I614" s="76">
        <f>H614/H$630</f>
        <v>0.6</v>
      </c>
    </row>
    <row r="615" spans="1:9" x14ac:dyDescent="0.2">
      <c r="C615" s="2" t="str">
        <f>J340</f>
        <v>Group B</v>
      </c>
      <c r="D615" s="2">
        <f>H340</f>
        <v>32528</v>
      </c>
      <c r="E615" s="67">
        <f>K340</f>
        <v>1</v>
      </c>
    </row>
    <row r="616" spans="1:9" x14ac:dyDescent="0.2">
      <c r="C616" s="2" t="str">
        <f>J341</f>
        <v>Group C</v>
      </c>
      <c r="D616" s="2">
        <f>H341</f>
        <v>15408</v>
      </c>
      <c r="E616" s="67">
        <f>K341</f>
        <v>1.25</v>
      </c>
    </row>
    <row r="617" spans="1:9" x14ac:dyDescent="0.2">
      <c r="A617" s="2" t="str">
        <f>D258</f>
        <v>Shipping</v>
      </c>
      <c r="C617" s="2" t="str">
        <f>J343</f>
        <v>Loose Box</v>
      </c>
      <c r="D617" s="2">
        <f>H343</f>
        <v>10500</v>
      </c>
      <c r="E617" s="67">
        <f>K343</f>
        <v>1.5</v>
      </c>
      <c r="F617" s="2">
        <f>D617*E617+D618*E618+D619*E619</f>
        <v>63250</v>
      </c>
      <c r="G617" s="382">
        <v>2.37E-5</v>
      </c>
      <c r="H617" s="67">
        <f>ROUND(F617*G617,2)</f>
        <v>1.5</v>
      </c>
      <c r="I617" s="76">
        <f>H617/H$630</f>
        <v>0.15</v>
      </c>
    </row>
    <row r="618" spans="1:9" x14ac:dyDescent="0.2">
      <c r="C618" s="2" t="str">
        <f>J344</f>
        <v>Full Box</v>
      </c>
      <c r="D618" s="2">
        <f>H344</f>
        <v>31000</v>
      </c>
      <c r="E618" s="67">
        <f>K344</f>
        <v>1</v>
      </c>
    </row>
    <row r="619" spans="1:9" x14ac:dyDescent="0.2">
      <c r="C619" s="2" t="str">
        <f>J345</f>
        <v>Pallet</v>
      </c>
      <c r="D619" s="2">
        <f>H345</f>
        <v>5500</v>
      </c>
      <c r="E619" s="67">
        <f>K345</f>
        <v>3</v>
      </c>
    </row>
    <row r="620" spans="1:9" x14ac:dyDescent="0.2">
      <c r="A620" s="2" t="str">
        <f>D260</f>
        <v>Return/Restock</v>
      </c>
      <c r="C620" s="2" t="str">
        <f>J347</f>
        <v>Describe</v>
      </c>
      <c r="D620" s="2">
        <f>H347</f>
        <v>1250</v>
      </c>
      <c r="E620" s="67">
        <f>K347</f>
        <v>1</v>
      </c>
      <c r="F620" s="2">
        <f>D620*E620+D621*E621+D622*E622</f>
        <v>1250</v>
      </c>
      <c r="G620" s="382">
        <v>4.0000000000000002E-4</v>
      </c>
      <c r="H620" s="67">
        <f>ROUND(F620*G620,2)</f>
        <v>0.5</v>
      </c>
      <c r="I620" s="76">
        <f>H620/H$630</f>
        <v>0.05</v>
      </c>
    </row>
    <row r="621" spans="1:9" x14ac:dyDescent="0.2">
      <c r="C621" s="2" t="str">
        <f>J348</f>
        <v>Describe</v>
      </c>
      <c r="D621" s="2">
        <f>H348</f>
        <v>0</v>
      </c>
      <c r="E621" s="67">
        <f>K348</f>
        <v>0</v>
      </c>
    </row>
    <row r="622" spans="1:9" x14ac:dyDescent="0.2">
      <c r="C622" s="2" t="str">
        <f>J349</f>
        <v>Describe</v>
      </c>
      <c r="D622" s="2">
        <f>H349</f>
        <v>0</v>
      </c>
      <c r="E622" s="67">
        <f>K349</f>
        <v>0</v>
      </c>
    </row>
    <row r="623" spans="1:9" x14ac:dyDescent="0.2">
      <c r="A623" s="2" t="str">
        <f>D262</f>
        <v>PM Event #07</v>
      </c>
      <c r="C623" s="2" t="str">
        <f>J351</f>
        <v>Describe</v>
      </c>
      <c r="D623" s="2">
        <f>H351</f>
        <v>0</v>
      </c>
      <c r="E623" s="67">
        <f>K351</f>
        <v>0</v>
      </c>
      <c r="F623" s="2">
        <f>D623*E623+D624*E624+D625*E625</f>
        <v>0</v>
      </c>
      <c r="G623" s="386">
        <v>0</v>
      </c>
      <c r="H623" s="67">
        <f>ROUND(F623*G623,2)</f>
        <v>0</v>
      </c>
      <c r="I623" s="76">
        <f>H623/H$630</f>
        <v>0</v>
      </c>
    </row>
    <row r="624" spans="1:9" x14ac:dyDescent="0.2">
      <c r="C624" s="2" t="str">
        <f>J352</f>
        <v>Describe</v>
      </c>
      <c r="D624" s="2">
        <f>H352</f>
        <v>0</v>
      </c>
      <c r="E624" s="67">
        <f>K352</f>
        <v>0</v>
      </c>
    </row>
    <row r="625" spans="1:9" x14ac:dyDescent="0.2">
      <c r="C625" s="2" t="str">
        <f>J353</f>
        <v>Describe</v>
      </c>
      <c r="D625" s="2">
        <f>H353</f>
        <v>0</v>
      </c>
      <c r="E625" s="67">
        <f>K353</f>
        <v>0</v>
      </c>
    </row>
    <row r="626" spans="1:9" x14ac:dyDescent="0.2">
      <c r="A626" s="2" t="str">
        <f>D264</f>
        <v>PM Event #08</v>
      </c>
      <c r="C626" s="2" t="str">
        <f>J355</f>
        <v>Describe</v>
      </c>
      <c r="D626" s="2">
        <f>H355</f>
        <v>0</v>
      </c>
      <c r="E626" s="67">
        <f>K355</f>
        <v>0</v>
      </c>
      <c r="F626" s="2">
        <f>D626*E626+D627*E627+D628*E628</f>
        <v>0</v>
      </c>
      <c r="G626" s="386">
        <v>0</v>
      </c>
      <c r="H626" s="383">
        <f>ROUND(F626*G626,2)</f>
        <v>0</v>
      </c>
      <c r="I626" s="249">
        <f>H626/H$630</f>
        <v>0</v>
      </c>
    </row>
    <row r="627" spans="1:9" x14ac:dyDescent="0.2">
      <c r="C627" s="2" t="str">
        <f>J356</f>
        <v>Describe</v>
      </c>
      <c r="D627" s="2">
        <f>H356</f>
        <v>0</v>
      </c>
      <c r="E627" s="67">
        <f>K356</f>
        <v>0</v>
      </c>
    </row>
    <row r="628" spans="1:9" x14ac:dyDescent="0.2">
      <c r="C628" s="2" t="str">
        <f>J357</f>
        <v>Describe</v>
      </c>
      <c r="D628" s="2">
        <f>H357</f>
        <v>0</v>
      </c>
      <c r="E628" s="67">
        <f>K357</f>
        <v>0</v>
      </c>
    </row>
    <row r="630" spans="1:9" x14ac:dyDescent="0.2">
      <c r="G630" s="4" t="s">
        <v>667</v>
      </c>
      <c r="H630" s="112">
        <f>SUM(H611:H628)</f>
        <v>10</v>
      </c>
      <c r="I630" s="73">
        <f>SUM(I611:I628)</f>
        <v>1</v>
      </c>
    </row>
    <row r="661" spans="1:12" x14ac:dyDescent="0.2">
      <c r="A661" s="1" t="s">
        <v>209</v>
      </c>
      <c r="L661" s="8" t="s">
        <v>291</v>
      </c>
    </row>
    <row r="662" spans="1:12" x14ac:dyDescent="0.2">
      <c r="A662" s="2" t="str">
        <f>A2</f>
        <v>Plumbco, Inc.</v>
      </c>
    </row>
    <row r="663" spans="1:12" x14ac:dyDescent="0.2">
      <c r="K663" s="10">
        <f ca="1">NOW()</f>
        <v>43970.333883912041</v>
      </c>
      <c r="L663" s="11">
        <f ca="1">NOW()</f>
        <v>43970.333883912041</v>
      </c>
    </row>
    <row r="667" spans="1:12" x14ac:dyDescent="0.2">
      <c r="F667" s="387" t="s">
        <v>214</v>
      </c>
      <c r="G667" s="389"/>
      <c r="H667" s="388"/>
      <c r="J667" s="387" t="s">
        <v>253</v>
      </c>
      <c r="K667" s="389"/>
      <c r="L667" s="388"/>
    </row>
    <row r="668" spans="1:12" x14ac:dyDescent="0.2">
      <c r="F668" s="387" t="s">
        <v>47</v>
      </c>
      <c r="G668" s="388"/>
      <c r="H668" s="15"/>
      <c r="J668" s="387" t="s">
        <v>47</v>
      </c>
      <c r="K668" s="388"/>
      <c r="L668" s="15"/>
    </row>
    <row r="669" spans="1:12" x14ac:dyDescent="0.2">
      <c r="F669" s="98" t="s">
        <v>83</v>
      </c>
      <c r="G669" s="251" t="s">
        <v>84</v>
      </c>
      <c r="H669" s="18" t="s">
        <v>92</v>
      </c>
      <c r="J669" s="98" t="s">
        <v>83</v>
      </c>
      <c r="K669" s="98" t="s">
        <v>84</v>
      </c>
      <c r="L669" s="18" t="s">
        <v>92</v>
      </c>
    </row>
    <row r="670" spans="1:12" x14ac:dyDescent="0.2">
      <c r="F670" s="87"/>
      <c r="G670" s="87"/>
      <c r="J670" s="87"/>
      <c r="K670" s="87"/>
    </row>
    <row r="671" spans="1:12" x14ac:dyDescent="0.2">
      <c r="A671" s="60" t="s">
        <v>135</v>
      </c>
      <c r="F671" s="87"/>
      <c r="G671" s="87"/>
      <c r="H671" s="52">
        <f>F817</f>
        <v>2855840</v>
      </c>
      <c r="J671" s="87"/>
      <c r="K671" s="87"/>
      <c r="L671" s="52">
        <f>K817</f>
        <v>0</v>
      </c>
    </row>
    <row r="672" spans="1:12" x14ac:dyDescent="0.2">
      <c r="F672" s="87"/>
      <c r="G672" s="87"/>
      <c r="H672" s="52"/>
      <c r="J672" s="87"/>
      <c r="K672" s="87"/>
      <c r="L672" s="52"/>
    </row>
    <row r="673" spans="1:12" x14ac:dyDescent="0.2">
      <c r="A673" s="2" t="s">
        <v>91</v>
      </c>
      <c r="E673" s="100">
        <v>2080</v>
      </c>
      <c r="F673" s="87"/>
      <c r="G673" s="87"/>
      <c r="H673" s="52"/>
      <c r="J673" s="87"/>
      <c r="K673" s="87"/>
      <c r="L673" s="52"/>
    </row>
    <row r="674" spans="1:12" x14ac:dyDescent="0.2">
      <c r="F674" s="87"/>
      <c r="G674" s="87"/>
      <c r="H674" s="52"/>
      <c r="J674" s="87"/>
      <c r="K674" s="87"/>
      <c r="L674" s="52"/>
    </row>
    <row r="675" spans="1:12" x14ac:dyDescent="0.2">
      <c r="A675" s="60" t="s">
        <v>86</v>
      </c>
      <c r="F675" s="20"/>
      <c r="H675" s="52"/>
      <c r="L675" s="52"/>
    </row>
    <row r="676" spans="1:12" x14ac:dyDescent="0.2">
      <c r="A676" s="60"/>
      <c r="F676" s="20"/>
      <c r="H676" s="52"/>
      <c r="L676" s="52"/>
    </row>
    <row r="677" spans="1:12" x14ac:dyDescent="0.2">
      <c r="B677" s="2" t="s">
        <v>78</v>
      </c>
      <c r="F677" s="46">
        <v>100</v>
      </c>
      <c r="G677" s="70">
        <f>IF(E$673=0,0,F677/E$673)</f>
        <v>4.807692307692308E-2</v>
      </c>
      <c r="H677" s="52">
        <f>H$671*G677</f>
        <v>137300</v>
      </c>
      <c r="K677" s="70"/>
      <c r="L677" s="52"/>
    </row>
    <row r="678" spans="1:12" x14ac:dyDescent="0.2">
      <c r="B678" s="2" t="s">
        <v>79</v>
      </c>
      <c r="F678" s="48">
        <v>80</v>
      </c>
      <c r="G678" s="70">
        <f>IF(E$673=0,0,F678/E$673)</f>
        <v>3.8461538461538464E-2</v>
      </c>
      <c r="H678" s="52">
        <f>H$671*G678</f>
        <v>109840</v>
      </c>
      <c r="J678" s="2">
        <f>F678</f>
        <v>80</v>
      </c>
      <c r="K678" s="70">
        <f>IF(E$673=0,0,J678/E$673)</f>
        <v>3.8461538461538464E-2</v>
      </c>
      <c r="L678" s="52">
        <f>L$671*K678</f>
        <v>0</v>
      </c>
    </row>
    <row r="679" spans="1:12" x14ac:dyDescent="0.2">
      <c r="B679" s="60" t="s">
        <v>80</v>
      </c>
      <c r="F679" s="63">
        <v>16</v>
      </c>
      <c r="G679" s="70">
        <f>IF(E$673=0,0,F679/E$673)</f>
        <v>7.6923076923076927E-3</v>
      </c>
      <c r="H679" s="52">
        <f>H$671*G679</f>
        <v>21968</v>
      </c>
      <c r="K679" s="70"/>
      <c r="L679" s="52"/>
    </row>
    <row r="680" spans="1:12" x14ac:dyDescent="0.2">
      <c r="B680" s="2" t="s">
        <v>81</v>
      </c>
      <c r="C680" s="100">
        <v>0</v>
      </c>
      <c r="D680" s="2" t="s">
        <v>82</v>
      </c>
      <c r="F680" s="42">
        <f>((E673-F677-F678-F679-F685)/8)*(C680/60)</f>
        <v>0</v>
      </c>
      <c r="G680" s="72">
        <f>IF(E$673=0,0,F680/E$673)</f>
        <v>0</v>
      </c>
      <c r="H680" s="99">
        <f>H$671*G680</f>
        <v>0</v>
      </c>
      <c r="J680" s="42">
        <f>((E673-J677-J678-J679-J685)/8)*(C680/60)</f>
        <v>0</v>
      </c>
      <c r="K680" s="72">
        <f>IF(E$673=0,0,J680/E$673)</f>
        <v>0</v>
      </c>
      <c r="L680" s="99">
        <f>L$671*K680</f>
        <v>0</v>
      </c>
    </row>
    <row r="681" spans="1:12" x14ac:dyDescent="0.2">
      <c r="H681" s="52"/>
      <c r="L681" s="52"/>
    </row>
    <row r="682" spans="1:12" x14ac:dyDescent="0.2">
      <c r="B682" s="2" t="s">
        <v>85</v>
      </c>
      <c r="F682" s="2">
        <f>SUM(F677:F681)</f>
        <v>196</v>
      </c>
      <c r="G682" s="70">
        <f>IF(E$673=0,0,F682/E$673)</f>
        <v>9.4230769230769229E-2</v>
      </c>
      <c r="H682" s="52">
        <f>SUM(H677:H681)</f>
        <v>269108</v>
      </c>
      <c r="J682" s="2">
        <f>SUM(J677:J681)</f>
        <v>80</v>
      </c>
      <c r="K682" s="70">
        <f>IF(E$673=0,0,J682/E$673)</f>
        <v>3.8461538461538464E-2</v>
      </c>
      <c r="L682" s="52">
        <f>SUM(L677:L681)</f>
        <v>0</v>
      </c>
    </row>
    <row r="683" spans="1:12" x14ac:dyDescent="0.2">
      <c r="H683" s="52"/>
      <c r="L683" s="52"/>
    </row>
    <row r="684" spans="1:12" x14ac:dyDescent="0.2">
      <c r="A684" s="2" t="s">
        <v>87</v>
      </c>
      <c r="H684" s="52"/>
      <c r="L684" s="52"/>
    </row>
    <row r="685" spans="1:12" x14ac:dyDescent="0.2">
      <c r="B685" s="2" t="s">
        <v>88</v>
      </c>
      <c r="F685" s="42">
        <f>E673*G685</f>
        <v>62.4</v>
      </c>
      <c r="G685" s="101">
        <v>0.03</v>
      </c>
      <c r="H685" s="99">
        <f>H$671*G685</f>
        <v>85675.199999999997</v>
      </c>
      <c r="L685" s="99"/>
    </row>
    <row r="686" spans="1:12" x14ac:dyDescent="0.2">
      <c r="H686" s="52"/>
      <c r="L686" s="52"/>
    </row>
    <row r="687" spans="1:12" x14ac:dyDescent="0.2">
      <c r="A687" s="2" t="s">
        <v>89</v>
      </c>
      <c r="F687" s="42">
        <f>F682+F685</f>
        <v>258.39999999999998</v>
      </c>
      <c r="G687" s="72">
        <f>SUM(G682:G686)</f>
        <v>0.12423076923076923</v>
      </c>
      <c r="H687" s="99">
        <f>H682+H685</f>
        <v>354783.2</v>
      </c>
      <c r="J687" s="42">
        <f>J682+J685</f>
        <v>80</v>
      </c>
      <c r="K687" s="72">
        <f>SUM(K682:K686)</f>
        <v>3.8461538461538464E-2</v>
      </c>
      <c r="L687" s="99">
        <f>L682+L685</f>
        <v>0</v>
      </c>
    </row>
    <row r="688" spans="1:12" x14ac:dyDescent="0.2">
      <c r="H688" s="52"/>
      <c r="L688" s="52"/>
    </row>
    <row r="689" spans="1:12" x14ac:dyDescent="0.2">
      <c r="A689" s="2" t="s">
        <v>90</v>
      </c>
      <c r="F689" s="69">
        <f>E673-F687</f>
        <v>1821.6</v>
      </c>
      <c r="G689" s="102">
        <f>1-G687</f>
        <v>0.87576923076923074</v>
      </c>
      <c r="H689" s="56">
        <f>H671-H687</f>
        <v>2501056.7999999998</v>
      </c>
      <c r="J689" s="69">
        <f>E673-J687</f>
        <v>2000</v>
      </c>
      <c r="K689" s="102">
        <f>1-K687</f>
        <v>0.96153846153846156</v>
      </c>
      <c r="L689" s="56">
        <f>L671-L687</f>
        <v>0</v>
      </c>
    </row>
    <row r="690" spans="1:12" x14ac:dyDescent="0.2">
      <c r="H690" s="52"/>
      <c r="L690" s="52"/>
    </row>
    <row r="692" spans="1:12" x14ac:dyDescent="0.2">
      <c r="H692" s="52"/>
    </row>
    <row r="721" spans="1:12" x14ac:dyDescent="0.2">
      <c r="A721" s="1" t="s">
        <v>99</v>
      </c>
      <c r="L721" s="8" t="s">
        <v>292</v>
      </c>
    </row>
    <row r="722" spans="1:12" x14ac:dyDescent="0.2">
      <c r="A722" s="2" t="str">
        <f>A2</f>
        <v>Plumbco, Inc.</v>
      </c>
    </row>
    <row r="723" spans="1:12" x14ac:dyDescent="0.2">
      <c r="K723" s="10">
        <f ca="1">NOW()</f>
        <v>43970.333883912041</v>
      </c>
      <c r="L723" s="11">
        <f ca="1">NOW()</f>
        <v>43970.333883912041</v>
      </c>
    </row>
    <row r="728" spans="1:12" x14ac:dyDescent="0.2">
      <c r="C728" s="387" t="s">
        <v>6</v>
      </c>
      <c r="D728" s="389"/>
      <c r="E728" s="388"/>
      <c r="G728" s="387" t="s">
        <v>96</v>
      </c>
      <c r="H728" s="388"/>
      <c r="J728" s="387" t="s">
        <v>97</v>
      </c>
      <c r="K728" s="389"/>
      <c r="L728" s="388"/>
    </row>
    <row r="729" spans="1:12" x14ac:dyDescent="0.2">
      <c r="C729" s="98" t="s">
        <v>93</v>
      </c>
      <c r="D729" s="98" t="s">
        <v>94</v>
      </c>
      <c r="E729" s="98" t="s">
        <v>95</v>
      </c>
      <c r="F729" s="253"/>
      <c r="G729" s="98" t="s">
        <v>93</v>
      </c>
      <c r="H729" s="98" t="s">
        <v>94</v>
      </c>
      <c r="I729" s="253"/>
      <c r="J729" s="98" t="s">
        <v>93</v>
      </c>
      <c r="K729" s="98" t="s">
        <v>94</v>
      </c>
      <c r="L729" s="98" t="s">
        <v>95</v>
      </c>
    </row>
    <row r="731" spans="1:12" x14ac:dyDescent="0.2">
      <c r="A731" s="2" t="str">
        <f>D70</f>
        <v>Maintenance</v>
      </c>
      <c r="C731" s="103">
        <v>0</v>
      </c>
      <c r="D731" s="104">
        <v>0</v>
      </c>
      <c r="E731" s="95">
        <f>C731+D731</f>
        <v>0</v>
      </c>
      <c r="G731" s="105">
        <v>0</v>
      </c>
      <c r="H731" s="106">
        <v>0</v>
      </c>
      <c r="J731" s="52">
        <f>C731*G731*$E$673</f>
        <v>0</v>
      </c>
      <c r="K731" s="52">
        <f>D731*H731*$E$673</f>
        <v>0</v>
      </c>
      <c r="L731" s="52">
        <f>J731+K731</f>
        <v>0</v>
      </c>
    </row>
    <row r="732" spans="1:12" x14ac:dyDescent="0.2">
      <c r="A732" s="2" t="str">
        <f>D72</f>
        <v>Bldg &amp; Grounds</v>
      </c>
      <c r="C732" s="107">
        <v>0</v>
      </c>
      <c r="D732" s="108">
        <v>0</v>
      </c>
      <c r="E732" s="95">
        <f t="shared" ref="E732:E749" si="34">C732+D732</f>
        <v>0</v>
      </c>
      <c r="G732" s="109">
        <v>0</v>
      </c>
      <c r="H732" s="110">
        <v>0</v>
      </c>
      <c r="J732" s="52">
        <f t="shared" ref="J732:J749" si="35">C732*G732*$E$673</f>
        <v>0</v>
      </c>
      <c r="K732" s="52">
        <f t="shared" ref="K732:K749" si="36">D732*H732*$E$673</f>
        <v>0</v>
      </c>
      <c r="L732" s="52">
        <f t="shared" ref="L732:L749" si="37">J732+K732</f>
        <v>0</v>
      </c>
    </row>
    <row r="733" spans="1:12" x14ac:dyDescent="0.2">
      <c r="A733" s="2" t="str">
        <f>D74</f>
        <v>Hum Resource</v>
      </c>
      <c r="C733" s="107">
        <v>1</v>
      </c>
      <c r="D733" s="108">
        <v>0</v>
      </c>
      <c r="E733" s="95">
        <f t="shared" si="34"/>
        <v>1</v>
      </c>
      <c r="G733" s="109">
        <v>30</v>
      </c>
      <c r="H733" s="110">
        <v>0</v>
      </c>
      <c r="J733" s="52">
        <f t="shared" si="35"/>
        <v>62400</v>
      </c>
      <c r="K733" s="52">
        <f t="shared" si="36"/>
        <v>0</v>
      </c>
      <c r="L733" s="52">
        <f t="shared" si="37"/>
        <v>62400</v>
      </c>
    </row>
    <row r="734" spans="1:12" x14ac:dyDescent="0.2">
      <c r="A734" s="2" t="str">
        <f>D76</f>
        <v>General Mgmt</v>
      </c>
      <c r="C734" s="107">
        <v>3</v>
      </c>
      <c r="D734" s="108">
        <v>0</v>
      </c>
      <c r="E734" s="95">
        <f t="shared" si="34"/>
        <v>3</v>
      </c>
      <c r="G734" s="109">
        <v>80</v>
      </c>
      <c r="H734" s="110">
        <v>0</v>
      </c>
      <c r="J734" s="52">
        <f t="shared" si="35"/>
        <v>499200</v>
      </c>
      <c r="K734" s="52">
        <f t="shared" si="36"/>
        <v>0</v>
      </c>
      <c r="L734" s="52">
        <f t="shared" si="37"/>
        <v>499200</v>
      </c>
    </row>
    <row r="735" spans="1:12" x14ac:dyDescent="0.2">
      <c r="A735" s="2" t="str">
        <f>D78</f>
        <v>Acct &amp; Finance</v>
      </c>
      <c r="C735" s="107">
        <v>5</v>
      </c>
      <c r="D735" s="108">
        <v>0</v>
      </c>
      <c r="E735" s="95">
        <f t="shared" si="34"/>
        <v>5</v>
      </c>
      <c r="G735" s="109">
        <v>35</v>
      </c>
      <c r="H735" s="110">
        <v>0</v>
      </c>
      <c r="J735" s="52">
        <f t="shared" si="35"/>
        <v>364000</v>
      </c>
      <c r="K735" s="52">
        <f t="shared" si="36"/>
        <v>0</v>
      </c>
      <c r="L735" s="52">
        <f t="shared" si="37"/>
        <v>364000</v>
      </c>
    </row>
    <row r="736" spans="1:12" x14ac:dyDescent="0.2">
      <c r="A736" s="2" t="str">
        <f>D80</f>
        <v>Engineering</v>
      </c>
      <c r="C736" s="107">
        <v>5</v>
      </c>
      <c r="D736" s="108">
        <v>0</v>
      </c>
      <c r="E736" s="95">
        <f t="shared" si="34"/>
        <v>5</v>
      </c>
      <c r="G736" s="109">
        <v>35</v>
      </c>
      <c r="H736" s="110">
        <v>0</v>
      </c>
      <c r="J736" s="52">
        <f t="shared" si="35"/>
        <v>364000</v>
      </c>
      <c r="K736" s="52">
        <f t="shared" si="36"/>
        <v>0</v>
      </c>
      <c r="L736" s="52">
        <f t="shared" si="37"/>
        <v>364000</v>
      </c>
    </row>
    <row r="737" spans="1:12" x14ac:dyDescent="0.2">
      <c r="A737" s="2" t="str">
        <f>D82</f>
        <v>Sales / Mktg</v>
      </c>
      <c r="C737" s="107">
        <v>4</v>
      </c>
      <c r="D737" s="108">
        <v>0</v>
      </c>
      <c r="E737" s="95">
        <f t="shared" si="34"/>
        <v>4</v>
      </c>
      <c r="G737" s="109">
        <v>45</v>
      </c>
      <c r="H737" s="110">
        <v>0</v>
      </c>
      <c r="J737" s="52">
        <f t="shared" si="35"/>
        <v>374400</v>
      </c>
      <c r="K737" s="52">
        <f t="shared" si="36"/>
        <v>0</v>
      </c>
      <c r="L737" s="52">
        <f t="shared" si="37"/>
        <v>374400</v>
      </c>
    </row>
    <row r="738" spans="1:12" x14ac:dyDescent="0.2">
      <c r="A738" s="2" t="str">
        <f>D84</f>
        <v>Cust Service</v>
      </c>
      <c r="C738" s="107">
        <v>4</v>
      </c>
      <c r="D738" s="108">
        <v>0</v>
      </c>
      <c r="E738" s="95">
        <f t="shared" si="34"/>
        <v>4</v>
      </c>
      <c r="G738" s="109">
        <v>20</v>
      </c>
      <c r="H738" s="110">
        <v>0</v>
      </c>
      <c r="J738" s="52">
        <f t="shared" si="35"/>
        <v>166400</v>
      </c>
      <c r="K738" s="52">
        <f t="shared" si="36"/>
        <v>0</v>
      </c>
      <c r="L738" s="52">
        <f t="shared" si="37"/>
        <v>166400</v>
      </c>
    </row>
    <row r="739" spans="1:12" x14ac:dyDescent="0.2">
      <c r="A739" s="2" t="str">
        <f>D86</f>
        <v>Supervision</v>
      </c>
      <c r="C739" s="107">
        <v>0</v>
      </c>
      <c r="D739" s="108">
        <v>0</v>
      </c>
      <c r="E739" s="95">
        <f t="shared" si="34"/>
        <v>0</v>
      </c>
      <c r="G739" s="109">
        <v>0</v>
      </c>
      <c r="H739" s="110">
        <v>0</v>
      </c>
      <c r="J739" s="52">
        <f t="shared" si="35"/>
        <v>0</v>
      </c>
      <c r="K739" s="52">
        <f t="shared" si="36"/>
        <v>0</v>
      </c>
      <c r="L739" s="52">
        <f t="shared" si="37"/>
        <v>0</v>
      </c>
    </row>
    <row r="740" spans="1:12" x14ac:dyDescent="0.2">
      <c r="A740" s="2" t="str">
        <f>D88</f>
        <v>Mat'ls Mgmt</v>
      </c>
      <c r="C740" s="107">
        <v>3</v>
      </c>
      <c r="D740" s="108">
        <v>0</v>
      </c>
      <c r="E740" s="95">
        <f t="shared" si="34"/>
        <v>3</v>
      </c>
      <c r="G740" s="109">
        <v>30</v>
      </c>
      <c r="H740" s="110">
        <v>0</v>
      </c>
      <c r="J740" s="52">
        <f t="shared" si="35"/>
        <v>187200</v>
      </c>
      <c r="K740" s="52">
        <f t="shared" si="36"/>
        <v>0</v>
      </c>
      <c r="L740" s="52">
        <f t="shared" si="37"/>
        <v>187200</v>
      </c>
    </row>
    <row r="741" spans="1:12" x14ac:dyDescent="0.2">
      <c r="A741" s="2" t="str">
        <f>D90</f>
        <v>Quality Control</v>
      </c>
      <c r="C741" s="107">
        <v>2</v>
      </c>
      <c r="D741" s="108">
        <v>0</v>
      </c>
      <c r="E741" s="95">
        <f t="shared" si="34"/>
        <v>2</v>
      </c>
      <c r="G741" s="109">
        <v>32</v>
      </c>
      <c r="H741" s="110">
        <v>0</v>
      </c>
      <c r="J741" s="52">
        <f t="shared" si="35"/>
        <v>133120</v>
      </c>
      <c r="K741" s="52">
        <f t="shared" si="36"/>
        <v>0</v>
      </c>
      <c r="L741" s="52">
        <f t="shared" si="37"/>
        <v>133120</v>
      </c>
    </row>
    <row r="742" spans="1:12" x14ac:dyDescent="0.2">
      <c r="A742" s="2" t="str">
        <f>D92</f>
        <v>Set-Up Techs</v>
      </c>
      <c r="C742" s="107">
        <v>0</v>
      </c>
      <c r="D742" s="108">
        <v>0</v>
      </c>
      <c r="E742" s="95">
        <f t="shared" si="34"/>
        <v>0</v>
      </c>
      <c r="G742" s="109">
        <v>0</v>
      </c>
      <c r="H742" s="110">
        <v>0</v>
      </c>
      <c r="J742" s="52">
        <f t="shared" si="35"/>
        <v>0</v>
      </c>
      <c r="K742" s="52">
        <f t="shared" si="36"/>
        <v>0</v>
      </c>
      <c r="L742" s="52">
        <f t="shared" si="37"/>
        <v>0</v>
      </c>
    </row>
    <row r="743" spans="1:12" x14ac:dyDescent="0.2">
      <c r="A743" s="2" t="str">
        <f>D94</f>
        <v>Mat'l Handling</v>
      </c>
      <c r="C743" s="107">
        <v>0</v>
      </c>
      <c r="D743" s="108">
        <v>0</v>
      </c>
      <c r="E743" s="95">
        <f t="shared" si="34"/>
        <v>0</v>
      </c>
      <c r="G743" s="109">
        <v>0</v>
      </c>
      <c r="H743" s="110">
        <v>0</v>
      </c>
      <c r="J743" s="52">
        <f t="shared" si="35"/>
        <v>0</v>
      </c>
      <c r="K743" s="52">
        <f t="shared" si="36"/>
        <v>0</v>
      </c>
      <c r="L743" s="52">
        <f t="shared" si="37"/>
        <v>0</v>
      </c>
    </row>
    <row r="744" spans="1:12" x14ac:dyDescent="0.2">
      <c r="A744" s="2" t="str">
        <f>D96</f>
        <v>Ship &amp; Receive</v>
      </c>
      <c r="C744" s="346">
        <v>0</v>
      </c>
      <c r="D744" s="347">
        <v>0</v>
      </c>
      <c r="E744" s="95">
        <f t="shared" si="34"/>
        <v>0</v>
      </c>
      <c r="G744" s="302">
        <v>0</v>
      </c>
      <c r="H744" s="303">
        <v>0</v>
      </c>
      <c r="J744" s="52">
        <f t="shared" si="35"/>
        <v>0</v>
      </c>
      <c r="K744" s="52">
        <f t="shared" si="36"/>
        <v>0</v>
      </c>
      <c r="L744" s="52">
        <f t="shared" si="37"/>
        <v>0</v>
      </c>
    </row>
    <row r="745" spans="1:12" x14ac:dyDescent="0.2">
      <c r="A745" s="2" t="str">
        <f>D98</f>
        <v>Whse Labor</v>
      </c>
      <c r="C745" s="346">
        <v>0</v>
      </c>
      <c r="D745" s="347">
        <v>0</v>
      </c>
      <c r="E745" s="95">
        <f t="shared" si="34"/>
        <v>0</v>
      </c>
      <c r="G745" s="302">
        <v>0</v>
      </c>
      <c r="H745" s="303">
        <v>0</v>
      </c>
      <c r="J745" s="52">
        <f t="shared" si="35"/>
        <v>0</v>
      </c>
      <c r="K745" s="52">
        <f t="shared" si="36"/>
        <v>0</v>
      </c>
      <c r="L745" s="52">
        <f t="shared" si="37"/>
        <v>0</v>
      </c>
    </row>
    <row r="746" spans="1:12" x14ac:dyDescent="0.2">
      <c r="A746" s="2" t="str">
        <f>D100</f>
        <v>Future Use 16</v>
      </c>
      <c r="C746" s="298">
        <v>0</v>
      </c>
      <c r="D746" s="299">
        <v>0</v>
      </c>
      <c r="E746" s="95">
        <f t="shared" si="34"/>
        <v>0</v>
      </c>
      <c r="G746" s="302">
        <v>0</v>
      </c>
      <c r="H746" s="303">
        <v>0</v>
      </c>
      <c r="J746" s="52">
        <f t="shared" ref="J746:K748" si="38">C746*G746*$E$673</f>
        <v>0</v>
      </c>
      <c r="K746" s="52">
        <f t="shared" si="38"/>
        <v>0</v>
      </c>
      <c r="L746" s="52">
        <f>J746+K746</f>
        <v>0</v>
      </c>
    </row>
    <row r="747" spans="1:12" x14ac:dyDescent="0.2">
      <c r="A747" s="2" t="str">
        <f>D102</f>
        <v>Future Use 17</v>
      </c>
      <c r="C747" s="298">
        <v>0</v>
      </c>
      <c r="D747" s="299">
        <v>0</v>
      </c>
      <c r="E747" s="95">
        <f t="shared" si="34"/>
        <v>0</v>
      </c>
      <c r="G747" s="302">
        <v>0</v>
      </c>
      <c r="H747" s="303">
        <v>0</v>
      </c>
      <c r="J747" s="52">
        <f t="shared" si="38"/>
        <v>0</v>
      </c>
      <c r="K747" s="52">
        <f t="shared" si="38"/>
        <v>0</v>
      </c>
      <c r="L747" s="52">
        <f>J747+K747</f>
        <v>0</v>
      </c>
    </row>
    <row r="748" spans="1:12" x14ac:dyDescent="0.2">
      <c r="A748" s="2" t="str">
        <f>D104</f>
        <v>Future Use 18</v>
      </c>
      <c r="C748" s="298">
        <v>0</v>
      </c>
      <c r="D748" s="299">
        <v>0</v>
      </c>
      <c r="E748" s="95">
        <f t="shared" si="34"/>
        <v>0</v>
      </c>
      <c r="G748" s="302">
        <v>0</v>
      </c>
      <c r="H748" s="303">
        <v>0</v>
      </c>
      <c r="J748" s="52">
        <f t="shared" si="38"/>
        <v>0</v>
      </c>
      <c r="K748" s="52">
        <f t="shared" si="38"/>
        <v>0</v>
      </c>
      <c r="L748" s="52">
        <f>J748+K748</f>
        <v>0</v>
      </c>
    </row>
    <row r="749" spans="1:12" x14ac:dyDescent="0.2">
      <c r="A749" s="2" t="str">
        <f>D106</f>
        <v>Future Use 19</v>
      </c>
      <c r="C749" s="300">
        <v>0</v>
      </c>
      <c r="D749" s="301">
        <v>0</v>
      </c>
      <c r="E749" s="111">
        <f t="shared" si="34"/>
        <v>0</v>
      </c>
      <c r="G749" s="304">
        <v>0</v>
      </c>
      <c r="H749" s="305">
        <v>0</v>
      </c>
      <c r="J749" s="99">
        <f t="shared" si="35"/>
        <v>0</v>
      </c>
      <c r="K749" s="99">
        <f t="shared" si="36"/>
        <v>0</v>
      </c>
      <c r="L749" s="99">
        <f t="shared" si="37"/>
        <v>0</v>
      </c>
    </row>
    <row r="751" spans="1:12" x14ac:dyDescent="0.2">
      <c r="A751" s="4" t="s">
        <v>98</v>
      </c>
      <c r="C751" s="112">
        <f>SUM(C730:C750)</f>
        <v>27</v>
      </c>
      <c r="D751" s="112">
        <f>SUM(D730:D750)</f>
        <v>0</v>
      </c>
      <c r="E751" s="112">
        <f>SUM(E730:E750)</f>
        <v>27</v>
      </c>
      <c r="J751" s="56">
        <f>SUM(J730:J750)</f>
        <v>2150720</v>
      </c>
      <c r="K751" s="56">
        <f>SUM(K730:K750)</f>
        <v>0</v>
      </c>
      <c r="L751" s="56">
        <f>SUM(L730:L750)</f>
        <v>2150720</v>
      </c>
    </row>
    <row r="781" spans="1:14" x14ac:dyDescent="0.2">
      <c r="A781" s="1" t="s">
        <v>100</v>
      </c>
      <c r="L781" s="8" t="s">
        <v>293</v>
      </c>
    </row>
    <row r="782" spans="1:14" x14ac:dyDescent="0.2">
      <c r="A782" s="2" t="str">
        <f>A2</f>
        <v>Plumbco, Inc.</v>
      </c>
    </row>
    <row r="783" spans="1:14" x14ac:dyDescent="0.2">
      <c r="K783" s="10">
        <f ca="1">NOW()</f>
        <v>43970.333883912041</v>
      </c>
      <c r="L783" s="11">
        <f ca="1">NOW()</f>
        <v>43970.333883912041</v>
      </c>
      <c r="M783" s="10"/>
      <c r="N783" s="11"/>
    </row>
    <row r="784" spans="1:14" x14ac:dyDescent="0.2">
      <c r="K784" s="10"/>
      <c r="L784" s="11"/>
      <c r="M784" s="10"/>
      <c r="N784" s="11"/>
    </row>
    <row r="785" spans="1:14" x14ac:dyDescent="0.2">
      <c r="M785" s="10"/>
      <c r="N785" s="11"/>
    </row>
    <row r="787" spans="1:14" x14ac:dyDescent="0.2">
      <c r="D787" s="410" t="s">
        <v>214</v>
      </c>
      <c r="E787" s="389"/>
      <c r="F787" s="389"/>
      <c r="G787" s="388"/>
      <c r="I787" s="410" t="s">
        <v>216</v>
      </c>
      <c r="J787" s="389"/>
      <c r="K787" s="389"/>
      <c r="L787" s="388"/>
    </row>
    <row r="788" spans="1:14" x14ac:dyDescent="0.2">
      <c r="D788" s="17"/>
      <c r="E788" s="17"/>
      <c r="F788" s="17" t="s">
        <v>211</v>
      </c>
      <c r="G788" s="113" t="s">
        <v>213</v>
      </c>
      <c r="I788" s="17"/>
      <c r="J788" s="17"/>
      <c r="K788" s="17" t="s">
        <v>211</v>
      </c>
      <c r="L788" s="17" t="s">
        <v>213</v>
      </c>
    </row>
    <row r="789" spans="1:14" x14ac:dyDescent="0.2">
      <c r="D789" s="18" t="s">
        <v>6</v>
      </c>
      <c r="E789" s="18" t="s">
        <v>210</v>
      </c>
      <c r="F789" s="18" t="s">
        <v>212</v>
      </c>
      <c r="G789" s="114">
        <f>G689</f>
        <v>0.87576923076923074</v>
      </c>
      <c r="I789" s="18" t="s">
        <v>6</v>
      </c>
      <c r="J789" s="18" t="s">
        <v>210</v>
      </c>
      <c r="K789" s="18" t="s">
        <v>212</v>
      </c>
      <c r="L789" s="115">
        <f>K689</f>
        <v>0.96153846153846156</v>
      </c>
    </row>
    <row r="791" spans="1:14" x14ac:dyDescent="0.2">
      <c r="A791" s="2" t="str">
        <f t="shared" ref="A791:A809" si="39">A731</f>
        <v>Maintenance</v>
      </c>
      <c r="D791" s="103">
        <v>4</v>
      </c>
      <c r="E791" s="106">
        <v>18</v>
      </c>
      <c r="F791" s="52">
        <f>D791*E791*$E$673</f>
        <v>149760</v>
      </c>
      <c r="G791" s="52">
        <f>F791*G$789</f>
        <v>131155.19999999998</v>
      </c>
      <c r="M791" s="52"/>
      <c r="N791" s="52"/>
    </row>
    <row r="792" spans="1:14" ht="13.5" customHeight="1" x14ac:dyDescent="0.2">
      <c r="A792" s="2" t="str">
        <f t="shared" si="39"/>
        <v>Bldg &amp; Grounds</v>
      </c>
      <c r="D792" s="107">
        <v>0</v>
      </c>
      <c r="E792" s="110">
        <v>0</v>
      </c>
      <c r="F792" s="52">
        <f t="shared" ref="F792:F814" si="40">D792*E792*$E$673</f>
        <v>0</v>
      </c>
      <c r="G792" s="52">
        <f t="shared" ref="G792:G814" si="41">F792*G$789</f>
        <v>0</v>
      </c>
      <c r="M792" s="116"/>
      <c r="N792" s="52"/>
    </row>
    <row r="793" spans="1:14" x14ac:dyDescent="0.2">
      <c r="A793" s="2" t="str">
        <f t="shared" si="39"/>
        <v>Hum Resource</v>
      </c>
      <c r="D793" s="107">
        <v>0</v>
      </c>
      <c r="E793" s="110">
        <v>0</v>
      </c>
      <c r="F793" s="52">
        <f t="shared" si="40"/>
        <v>0</v>
      </c>
      <c r="G793" s="52">
        <f t="shared" si="41"/>
        <v>0</v>
      </c>
      <c r="M793" s="116"/>
      <c r="N793" s="52"/>
    </row>
    <row r="794" spans="1:14" x14ac:dyDescent="0.2">
      <c r="A794" s="2" t="str">
        <f t="shared" si="39"/>
        <v>General Mgmt</v>
      </c>
      <c r="D794" s="107">
        <v>0</v>
      </c>
      <c r="E794" s="110">
        <v>0</v>
      </c>
      <c r="F794" s="52">
        <f t="shared" si="40"/>
        <v>0</v>
      </c>
      <c r="G794" s="52">
        <f t="shared" si="41"/>
        <v>0</v>
      </c>
      <c r="M794" s="116"/>
      <c r="N794" s="52"/>
    </row>
    <row r="795" spans="1:14" x14ac:dyDescent="0.2">
      <c r="A795" s="2" t="str">
        <f t="shared" si="39"/>
        <v>Acct &amp; Finance</v>
      </c>
      <c r="D795" s="107">
        <v>0</v>
      </c>
      <c r="E795" s="110">
        <v>0</v>
      </c>
      <c r="F795" s="52">
        <f t="shared" si="40"/>
        <v>0</v>
      </c>
      <c r="G795" s="52">
        <f t="shared" si="41"/>
        <v>0</v>
      </c>
      <c r="M795" s="116"/>
      <c r="N795" s="52"/>
    </row>
    <row r="796" spans="1:14" x14ac:dyDescent="0.2">
      <c r="A796" s="2" t="str">
        <f t="shared" si="39"/>
        <v>Engineering</v>
      </c>
      <c r="D796" s="107">
        <v>0</v>
      </c>
      <c r="E796" s="110">
        <v>0</v>
      </c>
      <c r="F796" s="52">
        <f t="shared" si="40"/>
        <v>0</v>
      </c>
      <c r="G796" s="52">
        <f t="shared" si="41"/>
        <v>0</v>
      </c>
      <c r="M796" s="116"/>
      <c r="N796" s="52"/>
    </row>
    <row r="797" spans="1:14" x14ac:dyDescent="0.2">
      <c r="A797" s="2" t="str">
        <f t="shared" si="39"/>
        <v>Sales / Mktg</v>
      </c>
      <c r="D797" s="107">
        <v>0</v>
      </c>
      <c r="E797" s="110">
        <v>0</v>
      </c>
      <c r="F797" s="52">
        <f t="shared" si="40"/>
        <v>0</v>
      </c>
      <c r="G797" s="52">
        <f t="shared" si="41"/>
        <v>0</v>
      </c>
      <c r="M797" s="116"/>
      <c r="N797" s="52"/>
    </row>
    <row r="798" spans="1:14" x14ac:dyDescent="0.2">
      <c r="A798" s="2" t="str">
        <f t="shared" si="39"/>
        <v>Cust Service</v>
      </c>
      <c r="D798" s="107">
        <v>0</v>
      </c>
      <c r="E798" s="110">
        <v>0</v>
      </c>
      <c r="F798" s="52">
        <f t="shared" si="40"/>
        <v>0</v>
      </c>
      <c r="G798" s="52">
        <f t="shared" si="41"/>
        <v>0</v>
      </c>
      <c r="M798" s="116"/>
      <c r="N798" s="52"/>
    </row>
    <row r="799" spans="1:14" x14ac:dyDescent="0.2">
      <c r="A799" s="2" t="str">
        <f t="shared" si="39"/>
        <v>Supervision</v>
      </c>
      <c r="D799" s="107">
        <v>5</v>
      </c>
      <c r="E799" s="110">
        <v>22</v>
      </c>
      <c r="F799" s="52">
        <f t="shared" si="40"/>
        <v>228800</v>
      </c>
      <c r="G799" s="52">
        <f t="shared" si="41"/>
        <v>200376</v>
      </c>
      <c r="M799" s="116"/>
      <c r="N799" s="52"/>
    </row>
    <row r="800" spans="1:14" x14ac:dyDescent="0.2">
      <c r="A800" s="2" t="str">
        <f t="shared" si="39"/>
        <v>Mat'ls Mgmt</v>
      </c>
      <c r="D800" s="107">
        <v>0</v>
      </c>
      <c r="E800" s="110">
        <v>0</v>
      </c>
      <c r="F800" s="52">
        <f t="shared" si="40"/>
        <v>0</v>
      </c>
      <c r="G800" s="52">
        <f t="shared" si="41"/>
        <v>0</v>
      </c>
      <c r="M800" s="116"/>
      <c r="N800" s="52"/>
    </row>
    <row r="801" spans="1:14" x14ac:dyDescent="0.2">
      <c r="A801" s="2" t="str">
        <f t="shared" si="39"/>
        <v>Quality Control</v>
      </c>
      <c r="D801" s="107">
        <v>4</v>
      </c>
      <c r="E801" s="110">
        <v>18</v>
      </c>
      <c r="F801" s="52">
        <f t="shared" si="40"/>
        <v>149760</v>
      </c>
      <c r="G801" s="52">
        <f t="shared" si="41"/>
        <v>131155.19999999998</v>
      </c>
      <c r="M801" s="116"/>
      <c r="N801" s="52"/>
    </row>
    <row r="802" spans="1:14" x14ac:dyDescent="0.2">
      <c r="A802" s="2" t="str">
        <f t="shared" si="39"/>
        <v>Set-Up Techs</v>
      </c>
      <c r="D802" s="107">
        <v>10</v>
      </c>
      <c r="E802" s="110">
        <v>18</v>
      </c>
      <c r="F802" s="52">
        <f t="shared" si="40"/>
        <v>374400</v>
      </c>
      <c r="G802" s="52">
        <f t="shared" si="41"/>
        <v>327888</v>
      </c>
      <c r="M802" s="116"/>
      <c r="N802" s="52"/>
    </row>
    <row r="803" spans="1:14" x14ac:dyDescent="0.2">
      <c r="A803" s="2" t="str">
        <f t="shared" si="39"/>
        <v>Mat'l Handling</v>
      </c>
      <c r="D803" s="107">
        <v>6</v>
      </c>
      <c r="E803" s="110">
        <v>13.5</v>
      </c>
      <c r="F803" s="52">
        <f t="shared" si="40"/>
        <v>168480</v>
      </c>
      <c r="G803" s="52">
        <f t="shared" si="41"/>
        <v>147549.6</v>
      </c>
      <c r="M803" s="116"/>
      <c r="N803" s="52"/>
    </row>
    <row r="804" spans="1:14" x14ac:dyDescent="0.2">
      <c r="A804" s="2" t="str">
        <f t="shared" si="39"/>
        <v>Ship &amp; Receive</v>
      </c>
      <c r="D804" s="384">
        <v>6</v>
      </c>
      <c r="E804" s="348">
        <v>13</v>
      </c>
      <c r="F804" s="52">
        <f t="shared" si="40"/>
        <v>162240</v>
      </c>
      <c r="G804" s="52">
        <f t="shared" si="41"/>
        <v>142084.79999999999</v>
      </c>
      <c r="M804" s="116"/>
      <c r="N804" s="52"/>
    </row>
    <row r="805" spans="1:14" x14ac:dyDescent="0.2">
      <c r="A805" s="2" t="str">
        <f t="shared" si="39"/>
        <v>Whse Labor</v>
      </c>
      <c r="D805" s="385">
        <f>H630</f>
        <v>10</v>
      </c>
      <c r="E805" s="348">
        <v>14</v>
      </c>
      <c r="F805" s="52">
        <f t="shared" si="40"/>
        <v>291200</v>
      </c>
      <c r="G805" s="52">
        <f t="shared" si="41"/>
        <v>255024</v>
      </c>
      <c r="M805" s="116"/>
      <c r="N805" s="52"/>
    </row>
    <row r="806" spans="1:14" x14ac:dyDescent="0.2">
      <c r="A806" s="2" t="str">
        <f t="shared" si="39"/>
        <v>Future Use 16</v>
      </c>
      <c r="D806" s="298">
        <v>0</v>
      </c>
      <c r="E806" s="303">
        <v>0</v>
      </c>
      <c r="F806" s="52">
        <f>D806*E806*$E$673</f>
        <v>0</v>
      </c>
      <c r="G806" s="52">
        <f t="shared" si="41"/>
        <v>0</v>
      </c>
      <c r="M806" s="116"/>
      <c r="N806" s="52"/>
    </row>
    <row r="807" spans="1:14" x14ac:dyDescent="0.2">
      <c r="A807" s="2" t="str">
        <f t="shared" si="39"/>
        <v>Future Use 17</v>
      </c>
      <c r="D807" s="298">
        <v>0</v>
      </c>
      <c r="E807" s="303">
        <v>0</v>
      </c>
      <c r="F807" s="52">
        <f>D807*E807*$E$673</f>
        <v>0</v>
      </c>
      <c r="G807" s="52">
        <f t="shared" si="41"/>
        <v>0</v>
      </c>
      <c r="M807" s="116"/>
      <c r="N807" s="52"/>
    </row>
    <row r="808" spans="1:14" x14ac:dyDescent="0.2">
      <c r="A808" s="2" t="str">
        <f t="shared" si="39"/>
        <v>Future Use 18</v>
      </c>
      <c r="D808" s="298">
        <v>0</v>
      </c>
      <c r="E808" s="303">
        <v>0</v>
      </c>
      <c r="F808" s="52">
        <f>D808*E808*$E$673</f>
        <v>0</v>
      </c>
      <c r="G808" s="52">
        <f t="shared" si="41"/>
        <v>0</v>
      </c>
      <c r="M808" s="116"/>
      <c r="N808" s="52"/>
    </row>
    <row r="809" spans="1:14" x14ac:dyDescent="0.2">
      <c r="A809" s="2" t="str">
        <f t="shared" si="39"/>
        <v>Future Use 19</v>
      </c>
      <c r="D809" s="306">
        <v>0</v>
      </c>
      <c r="E809" s="305">
        <v>0</v>
      </c>
      <c r="F809" s="52">
        <f>D809*E809*$E$673</f>
        <v>0</v>
      </c>
      <c r="G809" s="52">
        <f t="shared" si="41"/>
        <v>0</v>
      </c>
      <c r="M809" s="116"/>
      <c r="N809" s="52"/>
    </row>
    <row r="810" spans="1:14" x14ac:dyDescent="0.2">
      <c r="E810" s="26"/>
      <c r="G810" s="52"/>
      <c r="M810" s="116"/>
      <c r="N810" s="52"/>
    </row>
    <row r="811" spans="1:14" x14ac:dyDescent="0.2">
      <c r="A811" s="2" t="str">
        <f>D190</f>
        <v>Prod Labor</v>
      </c>
      <c r="D811" s="95">
        <f>E590</f>
        <v>40</v>
      </c>
      <c r="E811" s="117">
        <v>16</v>
      </c>
      <c r="F811" s="52">
        <f t="shared" si="40"/>
        <v>1331200</v>
      </c>
      <c r="G811" s="52">
        <f t="shared" si="41"/>
        <v>1165824</v>
      </c>
      <c r="I811" s="95"/>
      <c r="K811" s="52"/>
      <c r="L811" s="52"/>
      <c r="M811" s="116"/>
      <c r="N811" s="52"/>
    </row>
    <row r="812" spans="1:14" x14ac:dyDescent="0.2">
      <c r="A812" s="2" t="str">
        <f>D192</f>
        <v>Prod Labor B</v>
      </c>
      <c r="D812" s="95">
        <f>E591</f>
        <v>0</v>
      </c>
      <c r="E812" s="307">
        <v>0</v>
      </c>
      <c r="F812" s="52">
        <f t="shared" si="40"/>
        <v>0</v>
      </c>
      <c r="G812" s="52">
        <f t="shared" si="41"/>
        <v>0</v>
      </c>
      <c r="I812" s="111"/>
      <c r="K812" s="52"/>
      <c r="L812" s="52"/>
      <c r="M812" s="116"/>
      <c r="N812" s="99"/>
    </row>
    <row r="813" spans="1:14" x14ac:dyDescent="0.2">
      <c r="A813" s="2" t="str">
        <f>D194</f>
        <v>Prod Labor C</v>
      </c>
      <c r="D813" s="95">
        <f>E592</f>
        <v>0</v>
      </c>
      <c r="E813" s="307">
        <v>0</v>
      </c>
      <c r="F813" s="52">
        <f t="shared" si="40"/>
        <v>0</v>
      </c>
      <c r="G813" s="52">
        <f t="shared" si="41"/>
        <v>0</v>
      </c>
      <c r="I813" s="111"/>
      <c r="K813" s="52"/>
      <c r="L813" s="52"/>
      <c r="M813" s="116"/>
      <c r="N813" s="99"/>
    </row>
    <row r="814" spans="1:14" x14ac:dyDescent="0.2">
      <c r="A814" s="2" t="str">
        <f>D196</f>
        <v>Prod Labor D</v>
      </c>
      <c r="D814" s="111">
        <f>E593</f>
        <v>0</v>
      </c>
      <c r="E814" s="308">
        <v>0</v>
      </c>
      <c r="F814" s="99">
        <f t="shared" si="40"/>
        <v>0</v>
      </c>
      <c r="G814" s="99">
        <f t="shared" si="41"/>
        <v>0</v>
      </c>
      <c r="I814" s="111"/>
      <c r="J814" s="120"/>
      <c r="K814" s="52"/>
      <c r="L814" s="52"/>
      <c r="M814" s="116"/>
      <c r="N814" s="99"/>
    </row>
    <row r="815" spans="1:14" x14ac:dyDescent="0.2">
      <c r="A815" s="2" t="str">
        <f>D198</f>
        <v>PrdContrLab</v>
      </c>
      <c r="D815" s="95"/>
      <c r="E815" s="121"/>
      <c r="F815" s="99"/>
      <c r="G815" s="99"/>
      <c r="I815" s="111">
        <f>E594</f>
        <v>0</v>
      </c>
      <c r="J815" s="309">
        <v>0</v>
      </c>
      <c r="K815" s="99">
        <f>I815*J815*$E$673</f>
        <v>0</v>
      </c>
      <c r="L815" s="99">
        <f>K815*L$789</f>
        <v>0</v>
      </c>
      <c r="M815" s="116"/>
      <c r="N815" s="99"/>
    </row>
    <row r="816" spans="1:14" x14ac:dyDescent="0.2">
      <c r="L816" s="116"/>
      <c r="M816" s="116"/>
      <c r="N816" s="116"/>
    </row>
    <row r="817" spans="1:14" x14ac:dyDescent="0.2">
      <c r="A817" s="4" t="s">
        <v>98</v>
      </c>
      <c r="D817" s="112">
        <f>SUM(D790:D816)</f>
        <v>85</v>
      </c>
      <c r="E817" s="123"/>
      <c r="F817" s="56">
        <f>SUM(F790:F816)</f>
        <v>2855840</v>
      </c>
      <c r="G817" s="56">
        <f>SUM(G790:G816)</f>
        <v>2501056.7999999998</v>
      </c>
      <c r="I817" s="112">
        <f>SUM(I790:I816)</f>
        <v>0</v>
      </c>
      <c r="J817" s="123"/>
      <c r="K817" s="56">
        <f>SUM(K790:K816)</f>
        <v>0</v>
      </c>
      <c r="L817" s="56">
        <f>SUM(L790:L816)</f>
        <v>0</v>
      </c>
      <c r="M817" s="56"/>
      <c r="N817" s="56"/>
    </row>
    <row r="818" spans="1:14" x14ac:dyDescent="0.2">
      <c r="A818" s="4"/>
      <c r="D818" s="123"/>
      <c r="E818" s="123"/>
      <c r="F818" s="56"/>
      <c r="G818" s="56"/>
      <c r="I818" s="123"/>
      <c r="J818" s="123"/>
      <c r="K818" s="56"/>
      <c r="L818" s="56"/>
      <c r="M818" s="56"/>
      <c r="N818" s="56"/>
    </row>
    <row r="819" spans="1:14" x14ac:dyDescent="0.2">
      <c r="A819" s="4"/>
      <c r="D819" s="123"/>
      <c r="E819" s="123"/>
      <c r="F819" s="56"/>
      <c r="G819" s="56"/>
      <c r="I819" s="123"/>
      <c r="J819" s="123"/>
      <c r="K819" s="56"/>
      <c r="L819" s="56"/>
      <c r="M819" s="56"/>
      <c r="N819" s="56"/>
    </row>
    <row r="820" spans="1:14" x14ac:dyDescent="0.2">
      <c r="A820" s="4"/>
      <c r="D820" s="123"/>
      <c r="E820" s="123"/>
      <c r="F820" s="56"/>
      <c r="G820" s="56"/>
      <c r="I820" s="123"/>
      <c r="J820" s="123"/>
      <c r="K820" s="56"/>
      <c r="L820" s="56"/>
      <c r="M820" s="56"/>
      <c r="N820" s="56"/>
    </row>
    <row r="821" spans="1:14" x14ac:dyDescent="0.2">
      <c r="A821" s="4"/>
      <c r="D821" s="123"/>
      <c r="E821" s="123"/>
      <c r="F821" s="56"/>
      <c r="G821" s="56"/>
      <c r="I821" s="123"/>
      <c r="J821" s="123"/>
      <c r="K821" s="56"/>
      <c r="L821" s="56"/>
      <c r="M821" s="56"/>
      <c r="N821" s="56"/>
    </row>
    <row r="822" spans="1:14" x14ac:dyDescent="0.2">
      <c r="A822" s="4"/>
      <c r="D822" s="123"/>
      <c r="E822" s="123"/>
      <c r="F822" s="56"/>
      <c r="G822" s="56"/>
      <c r="I822" s="123"/>
      <c r="J822" s="123"/>
      <c r="K822" s="56"/>
      <c r="L822" s="56"/>
      <c r="M822" s="56"/>
      <c r="N822" s="56"/>
    </row>
    <row r="823" spans="1:14" x14ac:dyDescent="0.2">
      <c r="A823" s="4"/>
      <c r="D823" s="123"/>
      <c r="E823" s="123"/>
      <c r="F823" s="56"/>
      <c r="G823" s="56"/>
      <c r="I823" s="123"/>
      <c r="J823" s="123"/>
      <c r="K823" s="56"/>
      <c r="L823" s="56"/>
      <c r="M823" s="56"/>
      <c r="N823" s="56"/>
    </row>
    <row r="841" spans="1:9" x14ac:dyDescent="0.2">
      <c r="A841" s="1" t="s">
        <v>217</v>
      </c>
      <c r="I841" s="8" t="s">
        <v>294</v>
      </c>
    </row>
    <row r="842" spans="1:9" x14ac:dyDescent="0.2">
      <c r="A842" s="2" t="str">
        <f>A2</f>
        <v>Plumbco, Inc.</v>
      </c>
    </row>
    <row r="843" spans="1:9" x14ac:dyDescent="0.2">
      <c r="H843" s="10">
        <f ca="1">NOW()</f>
        <v>43970.333883912041</v>
      </c>
      <c r="I843" s="11">
        <f ca="1">NOW()</f>
        <v>43970.333883912041</v>
      </c>
    </row>
    <row r="847" spans="1:9" x14ac:dyDescent="0.2">
      <c r="C847" s="17" t="s">
        <v>102</v>
      </c>
      <c r="D847" s="17"/>
      <c r="E847" s="17" t="s">
        <v>104</v>
      </c>
      <c r="F847" s="17" t="s">
        <v>61</v>
      </c>
      <c r="G847" s="17" t="s">
        <v>104</v>
      </c>
      <c r="H847" s="17" t="s">
        <v>95</v>
      </c>
      <c r="I847" s="17" t="s">
        <v>72</v>
      </c>
    </row>
    <row r="848" spans="1:9" x14ac:dyDescent="0.2">
      <c r="C848" s="66" t="s">
        <v>101</v>
      </c>
      <c r="D848" s="66" t="s">
        <v>103</v>
      </c>
      <c r="E848" s="66" t="s">
        <v>72</v>
      </c>
      <c r="F848" s="124" t="s">
        <v>105</v>
      </c>
      <c r="G848" s="66" t="s">
        <v>101</v>
      </c>
      <c r="H848" s="66" t="s">
        <v>101</v>
      </c>
      <c r="I848" s="66" t="s">
        <v>108</v>
      </c>
    </row>
    <row r="849" spans="1:9" x14ac:dyDescent="0.2">
      <c r="C849" s="18" t="s">
        <v>47</v>
      </c>
      <c r="D849" s="18" t="s">
        <v>72</v>
      </c>
      <c r="E849" s="18" t="s">
        <v>47</v>
      </c>
      <c r="F849" s="18" t="s">
        <v>106</v>
      </c>
      <c r="G849" s="18" t="s">
        <v>107</v>
      </c>
      <c r="H849" s="18" t="s">
        <v>107</v>
      </c>
      <c r="I849" s="125">
        <v>0</v>
      </c>
    </row>
    <row r="851" spans="1:9" x14ac:dyDescent="0.2">
      <c r="A851" s="2" t="str">
        <f t="shared" ref="A851:A869" si="42">A731</f>
        <v>Maintenance</v>
      </c>
      <c r="C851" s="2">
        <f t="shared" ref="C851:C869" si="43">D731*$E$673</f>
        <v>0</v>
      </c>
      <c r="D851" s="75">
        <v>0</v>
      </c>
      <c r="E851" s="2">
        <f>C851*D851</f>
        <v>0</v>
      </c>
      <c r="F851" s="126">
        <f t="shared" ref="F851:F869" si="44">H731</f>
        <v>0</v>
      </c>
      <c r="G851" s="52">
        <f>F851*E851</f>
        <v>0</v>
      </c>
      <c r="H851" s="52">
        <f t="shared" ref="H851:H869" si="45">G851+L731</f>
        <v>0</v>
      </c>
      <c r="I851" s="52">
        <f t="shared" ref="I851:I869" si="46">G851*I$849</f>
        <v>0</v>
      </c>
    </row>
    <row r="852" spans="1:9" x14ac:dyDescent="0.2">
      <c r="A852" s="2" t="str">
        <f t="shared" si="42"/>
        <v>Bldg &amp; Grounds</v>
      </c>
      <c r="C852" s="2">
        <f t="shared" si="43"/>
        <v>0</v>
      </c>
      <c r="D852" s="81">
        <v>0</v>
      </c>
      <c r="E852" s="2">
        <f t="shared" ref="E852:E869" si="47">C852*D852</f>
        <v>0</v>
      </c>
      <c r="F852" s="126">
        <f t="shared" si="44"/>
        <v>0</v>
      </c>
      <c r="G852" s="52">
        <f t="shared" ref="G852:G869" si="48">F852*E852</f>
        <v>0</v>
      </c>
      <c r="H852" s="52">
        <f t="shared" si="45"/>
        <v>0</v>
      </c>
      <c r="I852" s="52">
        <f t="shared" si="46"/>
        <v>0</v>
      </c>
    </row>
    <row r="853" spans="1:9" x14ac:dyDescent="0.2">
      <c r="A853" s="2" t="str">
        <f t="shared" si="42"/>
        <v>Hum Resource</v>
      </c>
      <c r="C853" s="2">
        <f t="shared" si="43"/>
        <v>0</v>
      </c>
      <c r="D853" s="81">
        <v>0</v>
      </c>
      <c r="E853" s="2">
        <f t="shared" si="47"/>
        <v>0</v>
      </c>
      <c r="F853" s="126">
        <f t="shared" si="44"/>
        <v>0</v>
      </c>
      <c r="G853" s="52">
        <f t="shared" si="48"/>
        <v>0</v>
      </c>
      <c r="H853" s="52">
        <f t="shared" si="45"/>
        <v>62400</v>
      </c>
      <c r="I853" s="52">
        <f t="shared" si="46"/>
        <v>0</v>
      </c>
    </row>
    <row r="854" spans="1:9" x14ac:dyDescent="0.2">
      <c r="A854" s="2" t="str">
        <f t="shared" si="42"/>
        <v>General Mgmt</v>
      </c>
      <c r="C854" s="2">
        <f t="shared" si="43"/>
        <v>0</v>
      </c>
      <c r="D854" s="81">
        <v>0</v>
      </c>
      <c r="E854" s="2">
        <f t="shared" si="47"/>
        <v>0</v>
      </c>
      <c r="F854" s="126">
        <f t="shared" si="44"/>
        <v>0</v>
      </c>
      <c r="G854" s="52">
        <f t="shared" si="48"/>
        <v>0</v>
      </c>
      <c r="H854" s="52">
        <f t="shared" si="45"/>
        <v>499200</v>
      </c>
      <c r="I854" s="52">
        <f t="shared" si="46"/>
        <v>0</v>
      </c>
    </row>
    <row r="855" spans="1:9" x14ac:dyDescent="0.2">
      <c r="A855" s="2" t="str">
        <f t="shared" si="42"/>
        <v>Acct &amp; Finance</v>
      </c>
      <c r="C855" s="2">
        <f t="shared" si="43"/>
        <v>0</v>
      </c>
      <c r="D855" s="81">
        <v>0</v>
      </c>
      <c r="E855" s="2">
        <f t="shared" si="47"/>
        <v>0</v>
      </c>
      <c r="F855" s="126">
        <f t="shared" si="44"/>
        <v>0</v>
      </c>
      <c r="G855" s="52">
        <f t="shared" si="48"/>
        <v>0</v>
      </c>
      <c r="H855" s="52">
        <f t="shared" si="45"/>
        <v>364000</v>
      </c>
      <c r="I855" s="52">
        <f t="shared" si="46"/>
        <v>0</v>
      </c>
    </row>
    <row r="856" spans="1:9" x14ac:dyDescent="0.2">
      <c r="A856" s="2" t="str">
        <f t="shared" si="42"/>
        <v>Engineering</v>
      </c>
      <c r="C856" s="2">
        <f t="shared" si="43"/>
        <v>0</v>
      </c>
      <c r="D856" s="81">
        <v>0</v>
      </c>
      <c r="E856" s="2">
        <f t="shared" si="47"/>
        <v>0</v>
      </c>
      <c r="F856" s="126">
        <f t="shared" si="44"/>
        <v>0</v>
      </c>
      <c r="G856" s="52">
        <f t="shared" si="48"/>
        <v>0</v>
      </c>
      <c r="H856" s="52">
        <f t="shared" si="45"/>
        <v>364000</v>
      </c>
      <c r="I856" s="52">
        <f t="shared" si="46"/>
        <v>0</v>
      </c>
    </row>
    <row r="857" spans="1:9" x14ac:dyDescent="0.2">
      <c r="A857" s="2" t="str">
        <f t="shared" si="42"/>
        <v>Sales / Mktg</v>
      </c>
      <c r="C857" s="2">
        <f t="shared" si="43"/>
        <v>0</v>
      </c>
      <c r="D857" s="81">
        <v>0</v>
      </c>
      <c r="E857" s="2">
        <f t="shared" si="47"/>
        <v>0</v>
      </c>
      <c r="F857" s="126">
        <f t="shared" si="44"/>
        <v>0</v>
      </c>
      <c r="G857" s="52">
        <f t="shared" si="48"/>
        <v>0</v>
      </c>
      <c r="H857" s="52">
        <f t="shared" si="45"/>
        <v>374400</v>
      </c>
      <c r="I857" s="52">
        <f t="shared" si="46"/>
        <v>0</v>
      </c>
    </row>
    <row r="858" spans="1:9" x14ac:dyDescent="0.2">
      <c r="A858" s="2" t="str">
        <f t="shared" si="42"/>
        <v>Cust Service</v>
      </c>
      <c r="C858" s="2">
        <f t="shared" si="43"/>
        <v>0</v>
      </c>
      <c r="D858" s="81">
        <v>0</v>
      </c>
      <c r="E858" s="2">
        <f t="shared" si="47"/>
        <v>0</v>
      </c>
      <c r="F858" s="126">
        <f t="shared" si="44"/>
        <v>0</v>
      </c>
      <c r="G858" s="52">
        <f t="shared" si="48"/>
        <v>0</v>
      </c>
      <c r="H858" s="52">
        <f t="shared" si="45"/>
        <v>166400</v>
      </c>
      <c r="I858" s="52">
        <f t="shared" si="46"/>
        <v>0</v>
      </c>
    </row>
    <row r="859" spans="1:9" x14ac:dyDescent="0.2">
      <c r="A859" s="2" t="str">
        <f t="shared" si="42"/>
        <v>Supervision</v>
      </c>
      <c r="C859" s="2">
        <f t="shared" si="43"/>
        <v>0</v>
      </c>
      <c r="D859" s="81">
        <v>0</v>
      </c>
      <c r="E859" s="2">
        <f t="shared" si="47"/>
        <v>0</v>
      </c>
      <c r="F859" s="126">
        <f t="shared" si="44"/>
        <v>0</v>
      </c>
      <c r="G859" s="52">
        <f t="shared" si="48"/>
        <v>0</v>
      </c>
      <c r="H859" s="52">
        <f t="shared" si="45"/>
        <v>0</v>
      </c>
      <c r="I859" s="52">
        <f t="shared" si="46"/>
        <v>0</v>
      </c>
    </row>
    <row r="860" spans="1:9" x14ac:dyDescent="0.2">
      <c r="A860" s="2" t="str">
        <f t="shared" si="42"/>
        <v>Mat'ls Mgmt</v>
      </c>
      <c r="C860" s="2">
        <f t="shared" si="43"/>
        <v>0</v>
      </c>
      <c r="D860" s="81">
        <v>0</v>
      </c>
      <c r="E860" s="2">
        <f t="shared" si="47"/>
        <v>0</v>
      </c>
      <c r="F860" s="126">
        <f t="shared" si="44"/>
        <v>0</v>
      </c>
      <c r="G860" s="52">
        <f t="shared" si="48"/>
        <v>0</v>
      </c>
      <c r="H860" s="52">
        <f t="shared" si="45"/>
        <v>187200</v>
      </c>
      <c r="I860" s="52">
        <f t="shared" si="46"/>
        <v>0</v>
      </c>
    </row>
    <row r="861" spans="1:9" x14ac:dyDescent="0.2">
      <c r="A861" s="2" t="str">
        <f t="shared" si="42"/>
        <v>Quality Control</v>
      </c>
      <c r="C861" s="2">
        <f t="shared" si="43"/>
        <v>0</v>
      </c>
      <c r="D861" s="81">
        <v>0</v>
      </c>
      <c r="E861" s="2">
        <f t="shared" si="47"/>
        <v>0</v>
      </c>
      <c r="F861" s="126">
        <f t="shared" si="44"/>
        <v>0</v>
      </c>
      <c r="G861" s="52">
        <f t="shared" si="48"/>
        <v>0</v>
      </c>
      <c r="H861" s="52">
        <f t="shared" si="45"/>
        <v>133120</v>
      </c>
      <c r="I861" s="52">
        <f t="shared" si="46"/>
        <v>0</v>
      </c>
    </row>
    <row r="862" spans="1:9" x14ac:dyDescent="0.2">
      <c r="A862" s="2" t="str">
        <f t="shared" si="42"/>
        <v>Set-Up Techs</v>
      </c>
      <c r="C862" s="2">
        <f t="shared" si="43"/>
        <v>0</v>
      </c>
      <c r="D862" s="81">
        <v>0</v>
      </c>
      <c r="E862" s="2">
        <f t="shared" si="47"/>
        <v>0</v>
      </c>
      <c r="F862" s="126">
        <f t="shared" si="44"/>
        <v>0</v>
      </c>
      <c r="G862" s="52">
        <f t="shared" si="48"/>
        <v>0</v>
      </c>
      <c r="H862" s="52">
        <f t="shared" si="45"/>
        <v>0</v>
      </c>
      <c r="I862" s="52">
        <f t="shared" si="46"/>
        <v>0</v>
      </c>
    </row>
    <row r="863" spans="1:9" x14ac:dyDescent="0.2">
      <c r="A863" s="2" t="str">
        <f t="shared" si="42"/>
        <v>Mat'l Handling</v>
      </c>
      <c r="C863" s="2">
        <f t="shared" si="43"/>
        <v>0</v>
      </c>
      <c r="D863" s="81">
        <v>0</v>
      </c>
      <c r="E863" s="2">
        <f t="shared" si="47"/>
        <v>0</v>
      </c>
      <c r="F863" s="126">
        <f t="shared" si="44"/>
        <v>0</v>
      </c>
      <c r="G863" s="52">
        <f t="shared" si="48"/>
        <v>0</v>
      </c>
      <c r="H863" s="52">
        <f t="shared" si="45"/>
        <v>0</v>
      </c>
      <c r="I863" s="52">
        <f t="shared" si="46"/>
        <v>0</v>
      </c>
    </row>
    <row r="864" spans="1:9" x14ac:dyDescent="0.2">
      <c r="A864" s="2" t="str">
        <f t="shared" si="42"/>
        <v>Ship &amp; Receive</v>
      </c>
      <c r="C864" s="2">
        <f t="shared" si="43"/>
        <v>0</v>
      </c>
      <c r="D864" s="351">
        <v>0</v>
      </c>
      <c r="E864" s="2">
        <f t="shared" si="47"/>
        <v>0</v>
      </c>
      <c r="F864" s="126">
        <f t="shared" si="44"/>
        <v>0</v>
      </c>
      <c r="G864" s="52">
        <f t="shared" si="48"/>
        <v>0</v>
      </c>
      <c r="H864" s="52">
        <f t="shared" si="45"/>
        <v>0</v>
      </c>
      <c r="I864" s="52">
        <f t="shared" si="46"/>
        <v>0</v>
      </c>
    </row>
    <row r="865" spans="1:9" x14ac:dyDescent="0.2">
      <c r="A865" s="2" t="str">
        <f t="shared" si="42"/>
        <v>Whse Labor</v>
      </c>
      <c r="C865" s="2">
        <f t="shared" si="43"/>
        <v>0</v>
      </c>
      <c r="D865" s="351">
        <v>0</v>
      </c>
      <c r="E865" s="2">
        <f t="shared" si="47"/>
        <v>0</v>
      </c>
      <c r="F865" s="126">
        <f t="shared" si="44"/>
        <v>0</v>
      </c>
      <c r="G865" s="52">
        <f t="shared" si="48"/>
        <v>0</v>
      </c>
      <c r="H865" s="52">
        <f t="shared" si="45"/>
        <v>0</v>
      </c>
      <c r="I865" s="52">
        <f t="shared" si="46"/>
        <v>0</v>
      </c>
    </row>
    <row r="866" spans="1:9" x14ac:dyDescent="0.2">
      <c r="A866" s="2" t="str">
        <f t="shared" si="42"/>
        <v>Future Use 16</v>
      </c>
      <c r="C866" s="2">
        <f t="shared" si="43"/>
        <v>0</v>
      </c>
      <c r="D866" s="290">
        <v>0</v>
      </c>
      <c r="E866" s="2">
        <f>C866*D866</f>
        <v>0</v>
      </c>
      <c r="F866" s="126">
        <f t="shared" si="44"/>
        <v>0</v>
      </c>
      <c r="G866" s="52">
        <f>F866*E866</f>
        <v>0</v>
      </c>
      <c r="H866" s="52">
        <f t="shared" si="45"/>
        <v>0</v>
      </c>
      <c r="I866" s="52">
        <f>G866*I$849</f>
        <v>0</v>
      </c>
    </row>
    <row r="867" spans="1:9" x14ac:dyDescent="0.2">
      <c r="A867" s="2" t="str">
        <f t="shared" si="42"/>
        <v>Future Use 17</v>
      </c>
      <c r="C867" s="2">
        <f t="shared" si="43"/>
        <v>0</v>
      </c>
      <c r="D867" s="290">
        <v>0</v>
      </c>
      <c r="E867" s="2">
        <f>C867*D867</f>
        <v>0</v>
      </c>
      <c r="F867" s="126">
        <f t="shared" si="44"/>
        <v>0</v>
      </c>
      <c r="G867" s="52">
        <f>F867*E867</f>
        <v>0</v>
      </c>
      <c r="H867" s="52">
        <f t="shared" si="45"/>
        <v>0</v>
      </c>
      <c r="I867" s="52">
        <f>G867*I$849</f>
        <v>0</v>
      </c>
    </row>
    <row r="868" spans="1:9" x14ac:dyDescent="0.2">
      <c r="A868" s="2" t="str">
        <f t="shared" si="42"/>
        <v>Future Use 18</v>
      </c>
      <c r="C868" s="2">
        <f t="shared" si="43"/>
        <v>0</v>
      </c>
      <c r="D868" s="290">
        <v>0</v>
      </c>
      <c r="E868" s="2">
        <f>C868*D868</f>
        <v>0</v>
      </c>
      <c r="F868" s="126">
        <f t="shared" si="44"/>
        <v>0</v>
      </c>
      <c r="G868" s="52">
        <f>F868*E868</f>
        <v>0</v>
      </c>
      <c r="H868" s="52">
        <f t="shared" si="45"/>
        <v>0</v>
      </c>
      <c r="I868" s="52">
        <f>G868*I$849</f>
        <v>0</v>
      </c>
    </row>
    <row r="869" spans="1:9" x14ac:dyDescent="0.2">
      <c r="A869" s="2" t="str">
        <f t="shared" si="42"/>
        <v>Future Use 19</v>
      </c>
      <c r="C869" s="42">
        <f t="shared" si="43"/>
        <v>0</v>
      </c>
      <c r="D869" s="291">
        <v>0</v>
      </c>
      <c r="E869" s="42">
        <f t="shared" si="47"/>
        <v>0</v>
      </c>
      <c r="F869" s="126">
        <f t="shared" si="44"/>
        <v>0</v>
      </c>
      <c r="G869" s="99">
        <f t="shared" si="48"/>
        <v>0</v>
      </c>
      <c r="H869" s="99">
        <f t="shared" si="45"/>
        <v>0</v>
      </c>
      <c r="I869" s="99">
        <f t="shared" si="46"/>
        <v>0</v>
      </c>
    </row>
    <row r="871" spans="1:9" x14ac:dyDescent="0.2">
      <c r="A871" s="4" t="s">
        <v>98</v>
      </c>
      <c r="C871" s="69">
        <f>SUM(C850:C870)</f>
        <v>0</v>
      </c>
      <c r="E871" s="69">
        <f>SUM(E850:E870)</f>
        <v>0</v>
      </c>
      <c r="G871" s="56">
        <f>SUM(G850:G870)</f>
        <v>0</v>
      </c>
      <c r="H871" s="56">
        <f>SUM(H850:H870)</f>
        <v>2150720</v>
      </c>
      <c r="I871" s="56">
        <f>SUM(I850:I870)</f>
        <v>0</v>
      </c>
    </row>
    <row r="901" spans="1:11" x14ac:dyDescent="0.2">
      <c r="A901" s="42" t="s">
        <v>109</v>
      </c>
      <c r="K901" s="8" t="s">
        <v>295</v>
      </c>
    </row>
    <row r="902" spans="1:11" x14ac:dyDescent="0.2">
      <c r="A902" s="2" t="str">
        <f>A2</f>
        <v>Plumbco, Inc.</v>
      </c>
    </row>
    <row r="903" spans="1:11" x14ac:dyDescent="0.2">
      <c r="J903" s="10">
        <f ca="1">NOW()</f>
        <v>43970.333883912041</v>
      </c>
      <c r="K903" s="11">
        <f ca="1">NOW()</f>
        <v>43970.333883912041</v>
      </c>
    </row>
    <row r="904" spans="1:11" x14ac:dyDescent="0.2">
      <c r="J904" s="10"/>
      <c r="K904" s="11"/>
    </row>
    <row r="905" spans="1:11" x14ac:dyDescent="0.2">
      <c r="J905" s="10"/>
      <c r="K905" s="11"/>
    </row>
    <row r="907" spans="1:11" x14ac:dyDescent="0.2">
      <c r="C907" s="387" t="s">
        <v>111</v>
      </c>
      <c r="D907" s="388"/>
      <c r="E907" s="387" t="s">
        <v>113</v>
      </c>
      <c r="F907" s="389"/>
      <c r="G907" s="15"/>
      <c r="H907" s="113" t="s">
        <v>104</v>
      </c>
      <c r="I907" s="17" t="s">
        <v>95</v>
      </c>
      <c r="J907" s="17"/>
      <c r="K907" s="15"/>
    </row>
    <row r="908" spans="1:11" x14ac:dyDescent="0.2">
      <c r="C908" s="15"/>
      <c r="D908" s="15"/>
      <c r="E908" s="15"/>
      <c r="F908" s="15"/>
      <c r="G908" s="66" t="s">
        <v>72</v>
      </c>
      <c r="H908" s="127" t="s">
        <v>101</v>
      </c>
      <c r="I908" s="66" t="s">
        <v>101</v>
      </c>
      <c r="J908" s="66" t="s">
        <v>116</v>
      </c>
      <c r="K908" s="66" t="s">
        <v>72</v>
      </c>
    </row>
    <row r="909" spans="1:11" x14ac:dyDescent="0.2">
      <c r="C909" s="18" t="s">
        <v>47</v>
      </c>
      <c r="D909" s="18" t="s">
        <v>112</v>
      </c>
      <c r="E909" s="128">
        <v>0.5</v>
      </c>
      <c r="F909" s="128">
        <v>1</v>
      </c>
      <c r="G909" s="18" t="s">
        <v>47</v>
      </c>
      <c r="H909" s="255" t="s">
        <v>112</v>
      </c>
      <c r="I909" s="18" t="s">
        <v>112</v>
      </c>
      <c r="J909" s="18" t="s">
        <v>115</v>
      </c>
      <c r="K909" s="18" t="s">
        <v>114</v>
      </c>
    </row>
    <row r="910" spans="1:11" x14ac:dyDescent="0.2">
      <c r="E910" s="55"/>
      <c r="F910" s="55"/>
    </row>
    <row r="911" spans="1:11" x14ac:dyDescent="0.2">
      <c r="A911" s="2" t="str">
        <f t="shared" ref="A911:A929" si="49">A791</f>
        <v>Maintenance</v>
      </c>
      <c r="C911" s="2">
        <f t="shared" ref="C911:C929" si="50">$F$689*D791</f>
        <v>7286.4</v>
      </c>
      <c r="D911" s="52">
        <f t="shared" ref="D911:D929" si="51">G791</f>
        <v>131155.19999999998</v>
      </c>
      <c r="E911" s="77">
        <v>0.25</v>
      </c>
      <c r="F911" s="79">
        <v>0</v>
      </c>
      <c r="G911" s="2">
        <f>C911*($E911+$F911)</f>
        <v>1821.6</v>
      </c>
      <c r="H911" s="52">
        <f>D911*($E911+$F911)</f>
        <v>32788.799999999996</v>
      </c>
      <c r="I911" s="52">
        <f>D911+H911</f>
        <v>163943.99999999997</v>
      </c>
      <c r="J911" s="2">
        <f>C911+G911</f>
        <v>9108</v>
      </c>
      <c r="K911" s="52">
        <f>((D911*E911)/2)+(D911*F911)</f>
        <v>16394.399999999998</v>
      </c>
    </row>
    <row r="912" spans="1:11" x14ac:dyDescent="0.2">
      <c r="A912" s="2" t="str">
        <f t="shared" si="49"/>
        <v>Bldg &amp; Grounds</v>
      </c>
      <c r="C912" s="2">
        <f t="shared" si="50"/>
        <v>0</v>
      </c>
      <c r="D912" s="52">
        <f t="shared" si="51"/>
        <v>0</v>
      </c>
      <c r="E912" s="82">
        <v>0</v>
      </c>
      <c r="F912" s="84">
        <v>0</v>
      </c>
      <c r="G912" s="2">
        <f t="shared" ref="G912:G925" si="52">C912*($E912+$F912)</f>
        <v>0</v>
      </c>
      <c r="H912" s="52">
        <f t="shared" ref="H912:H925" si="53">D912*($E912+$F912)</f>
        <v>0</v>
      </c>
      <c r="I912" s="52">
        <f t="shared" ref="I912:I925" si="54">D912+H912</f>
        <v>0</v>
      </c>
      <c r="J912" s="2">
        <f t="shared" ref="J912:J925" si="55">C912+G912</f>
        <v>0</v>
      </c>
      <c r="K912" s="52">
        <f t="shared" ref="K912:K925" si="56">((D912*E912)/2)+(D912*F912)</f>
        <v>0</v>
      </c>
    </row>
    <row r="913" spans="1:11" x14ac:dyDescent="0.2">
      <c r="A913" s="2" t="str">
        <f t="shared" si="49"/>
        <v>Hum Resource</v>
      </c>
      <c r="C913" s="2">
        <f t="shared" si="50"/>
        <v>0</v>
      </c>
      <c r="D913" s="52">
        <f t="shared" si="51"/>
        <v>0</v>
      </c>
      <c r="E913" s="82">
        <v>0</v>
      </c>
      <c r="F913" s="84">
        <v>0</v>
      </c>
      <c r="G913" s="2">
        <f t="shared" si="52"/>
        <v>0</v>
      </c>
      <c r="H913" s="52">
        <f t="shared" si="53"/>
        <v>0</v>
      </c>
      <c r="I913" s="52">
        <f t="shared" si="54"/>
        <v>0</v>
      </c>
      <c r="J913" s="2">
        <f t="shared" si="55"/>
        <v>0</v>
      </c>
      <c r="K913" s="52">
        <f t="shared" si="56"/>
        <v>0</v>
      </c>
    </row>
    <row r="914" spans="1:11" x14ac:dyDescent="0.2">
      <c r="A914" s="2" t="str">
        <f t="shared" si="49"/>
        <v>General Mgmt</v>
      </c>
      <c r="C914" s="2">
        <f t="shared" si="50"/>
        <v>0</v>
      </c>
      <c r="D914" s="52">
        <f t="shared" si="51"/>
        <v>0</v>
      </c>
      <c r="E914" s="82">
        <v>0</v>
      </c>
      <c r="F914" s="84">
        <v>0</v>
      </c>
      <c r="G914" s="2">
        <f t="shared" si="52"/>
        <v>0</v>
      </c>
      <c r="H914" s="52">
        <f t="shared" si="53"/>
        <v>0</v>
      </c>
      <c r="I914" s="52">
        <f t="shared" si="54"/>
        <v>0</v>
      </c>
      <c r="J914" s="2">
        <f t="shared" si="55"/>
        <v>0</v>
      </c>
      <c r="K914" s="52">
        <f t="shared" si="56"/>
        <v>0</v>
      </c>
    </row>
    <row r="915" spans="1:11" x14ac:dyDescent="0.2">
      <c r="A915" s="2" t="str">
        <f t="shared" si="49"/>
        <v>Acct &amp; Finance</v>
      </c>
      <c r="C915" s="2">
        <f t="shared" si="50"/>
        <v>0</v>
      </c>
      <c r="D915" s="52">
        <f t="shared" si="51"/>
        <v>0</v>
      </c>
      <c r="E915" s="82">
        <v>0</v>
      </c>
      <c r="F915" s="84">
        <v>0</v>
      </c>
      <c r="G915" s="2">
        <f t="shared" si="52"/>
        <v>0</v>
      </c>
      <c r="H915" s="52">
        <f t="shared" si="53"/>
        <v>0</v>
      </c>
      <c r="I915" s="52">
        <f t="shared" si="54"/>
        <v>0</v>
      </c>
      <c r="J915" s="2">
        <f t="shared" si="55"/>
        <v>0</v>
      </c>
      <c r="K915" s="52">
        <f t="shared" si="56"/>
        <v>0</v>
      </c>
    </row>
    <row r="916" spans="1:11" x14ac:dyDescent="0.2">
      <c r="A916" s="2" t="str">
        <f t="shared" si="49"/>
        <v>Engineering</v>
      </c>
      <c r="C916" s="2">
        <f t="shared" si="50"/>
        <v>0</v>
      </c>
      <c r="D916" s="52">
        <f t="shared" si="51"/>
        <v>0</v>
      </c>
      <c r="E916" s="82">
        <v>0</v>
      </c>
      <c r="F916" s="84">
        <v>0</v>
      </c>
      <c r="G916" s="2">
        <f t="shared" si="52"/>
        <v>0</v>
      </c>
      <c r="H916" s="52">
        <f t="shared" si="53"/>
        <v>0</v>
      </c>
      <c r="I916" s="52">
        <f t="shared" si="54"/>
        <v>0</v>
      </c>
      <c r="J916" s="2">
        <f t="shared" si="55"/>
        <v>0</v>
      </c>
      <c r="K916" s="52">
        <f t="shared" si="56"/>
        <v>0</v>
      </c>
    </row>
    <row r="917" spans="1:11" x14ac:dyDescent="0.2">
      <c r="A917" s="2" t="str">
        <f t="shared" si="49"/>
        <v>Sales / Mktg</v>
      </c>
      <c r="C917" s="2">
        <f t="shared" si="50"/>
        <v>0</v>
      </c>
      <c r="D917" s="52">
        <f t="shared" si="51"/>
        <v>0</v>
      </c>
      <c r="E917" s="82">
        <v>0</v>
      </c>
      <c r="F917" s="84">
        <v>0</v>
      </c>
      <c r="G917" s="2">
        <f t="shared" si="52"/>
        <v>0</v>
      </c>
      <c r="H917" s="52">
        <f t="shared" si="53"/>
        <v>0</v>
      </c>
      <c r="I917" s="52">
        <f t="shared" si="54"/>
        <v>0</v>
      </c>
      <c r="J917" s="2">
        <f t="shared" si="55"/>
        <v>0</v>
      </c>
      <c r="K917" s="52">
        <f t="shared" si="56"/>
        <v>0</v>
      </c>
    </row>
    <row r="918" spans="1:11" x14ac:dyDescent="0.2">
      <c r="A918" s="2" t="str">
        <f t="shared" si="49"/>
        <v>Cust Service</v>
      </c>
      <c r="C918" s="2">
        <f t="shared" si="50"/>
        <v>0</v>
      </c>
      <c r="D918" s="52">
        <f t="shared" si="51"/>
        <v>0</v>
      </c>
      <c r="E918" s="82">
        <v>0</v>
      </c>
      <c r="F918" s="84">
        <v>0</v>
      </c>
      <c r="G918" s="2">
        <f t="shared" si="52"/>
        <v>0</v>
      </c>
      <c r="H918" s="52">
        <f t="shared" si="53"/>
        <v>0</v>
      </c>
      <c r="I918" s="52">
        <f t="shared" si="54"/>
        <v>0</v>
      </c>
      <c r="J918" s="2">
        <f t="shared" si="55"/>
        <v>0</v>
      </c>
      <c r="K918" s="52">
        <f t="shared" si="56"/>
        <v>0</v>
      </c>
    </row>
    <row r="919" spans="1:11" x14ac:dyDescent="0.2">
      <c r="A919" s="2" t="str">
        <f t="shared" si="49"/>
        <v>Supervision</v>
      </c>
      <c r="C919" s="2">
        <f t="shared" si="50"/>
        <v>9108</v>
      </c>
      <c r="D919" s="52">
        <f t="shared" si="51"/>
        <v>200376</v>
      </c>
      <c r="E919" s="82">
        <v>0.1</v>
      </c>
      <c r="F919" s="84">
        <v>0</v>
      </c>
      <c r="G919" s="2">
        <f t="shared" si="52"/>
        <v>910.80000000000007</v>
      </c>
      <c r="H919" s="52">
        <f t="shared" si="53"/>
        <v>20037.600000000002</v>
      </c>
      <c r="I919" s="52">
        <f t="shared" si="54"/>
        <v>220413.6</v>
      </c>
      <c r="J919" s="2">
        <f t="shared" si="55"/>
        <v>10018.799999999999</v>
      </c>
      <c r="K919" s="52">
        <f t="shared" si="56"/>
        <v>10018.800000000001</v>
      </c>
    </row>
    <row r="920" spans="1:11" x14ac:dyDescent="0.2">
      <c r="A920" s="2" t="str">
        <f t="shared" si="49"/>
        <v>Mat'ls Mgmt</v>
      </c>
      <c r="C920" s="2">
        <f t="shared" si="50"/>
        <v>0</v>
      </c>
      <c r="D920" s="52">
        <f t="shared" si="51"/>
        <v>0</v>
      </c>
      <c r="E920" s="82">
        <v>0</v>
      </c>
      <c r="F920" s="84">
        <v>0</v>
      </c>
      <c r="G920" s="2">
        <f t="shared" si="52"/>
        <v>0</v>
      </c>
      <c r="H920" s="52">
        <f t="shared" si="53"/>
        <v>0</v>
      </c>
      <c r="I920" s="52">
        <f t="shared" si="54"/>
        <v>0</v>
      </c>
      <c r="J920" s="2">
        <f t="shared" si="55"/>
        <v>0</v>
      </c>
      <c r="K920" s="52">
        <f t="shared" si="56"/>
        <v>0</v>
      </c>
    </row>
    <row r="921" spans="1:11" x14ac:dyDescent="0.2">
      <c r="A921" s="2" t="str">
        <f t="shared" si="49"/>
        <v>Quality Control</v>
      </c>
      <c r="C921" s="2">
        <f t="shared" si="50"/>
        <v>7286.4</v>
      </c>
      <c r="D921" s="52">
        <f t="shared" si="51"/>
        <v>131155.19999999998</v>
      </c>
      <c r="E921" s="82">
        <v>0.05</v>
      </c>
      <c r="F921" s="84">
        <v>0</v>
      </c>
      <c r="G921" s="2">
        <f t="shared" si="52"/>
        <v>364.32</v>
      </c>
      <c r="H921" s="52">
        <f t="shared" si="53"/>
        <v>6557.7599999999993</v>
      </c>
      <c r="I921" s="52">
        <f t="shared" si="54"/>
        <v>137712.95999999999</v>
      </c>
      <c r="J921" s="2">
        <f t="shared" si="55"/>
        <v>7650.7199999999993</v>
      </c>
      <c r="K921" s="52">
        <f t="shared" si="56"/>
        <v>3278.8799999999997</v>
      </c>
    </row>
    <row r="922" spans="1:11" x14ac:dyDescent="0.2">
      <c r="A922" s="2" t="str">
        <f t="shared" si="49"/>
        <v>Set-Up Techs</v>
      </c>
      <c r="C922" s="2">
        <f t="shared" si="50"/>
        <v>18216</v>
      </c>
      <c r="D922" s="52">
        <f t="shared" si="51"/>
        <v>327888</v>
      </c>
      <c r="E922" s="82">
        <v>0.05</v>
      </c>
      <c r="F922" s="84">
        <v>0</v>
      </c>
      <c r="G922" s="2">
        <f t="shared" si="52"/>
        <v>910.80000000000007</v>
      </c>
      <c r="H922" s="52">
        <f t="shared" si="53"/>
        <v>16394.400000000001</v>
      </c>
      <c r="I922" s="52">
        <f t="shared" si="54"/>
        <v>344282.4</v>
      </c>
      <c r="J922" s="2">
        <f t="shared" si="55"/>
        <v>19126.8</v>
      </c>
      <c r="K922" s="52">
        <f t="shared" si="56"/>
        <v>8197.2000000000007</v>
      </c>
    </row>
    <row r="923" spans="1:11" x14ac:dyDescent="0.2">
      <c r="A923" s="2" t="str">
        <f t="shared" si="49"/>
        <v>Mat'l Handling</v>
      </c>
      <c r="C923" s="2">
        <f t="shared" si="50"/>
        <v>10929.599999999999</v>
      </c>
      <c r="D923" s="52">
        <f t="shared" si="51"/>
        <v>147549.6</v>
      </c>
      <c r="E923" s="82">
        <v>0.1</v>
      </c>
      <c r="F923" s="84">
        <v>0</v>
      </c>
      <c r="G923" s="2">
        <f t="shared" si="52"/>
        <v>1092.9599999999998</v>
      </c>
      <c r="H923" s="52">
        <f t="shared" si="53"/>
        <v>14754.960000000001</v>
      </c>
      <c r="I923" s="52">
        <f t="shared" si="54"/>
        <v>162304.56</v>
      </c>
      <c r="J923" s="2">
        <f t="shared" si="55"/>
        <v>12022.559999999998</v>
      </c>
      <c r="K923" s="52">
        <f t="shared" si="56"/>
        <v>7377.4800000000005</v>
      </c>
    </row>
    <row r="924" spans="1:11" x14ac:dyDescent="0.2">
      <c r="A924" s="2" t="str">
        <f t="shared" si="49"/>
        <v>Ship &amp; Receive</v>
      </c>
      <c r="C924" s="2">
        <f t="shared" si="50"/>
        <v>10929.599999999999</v>
      </c>
      <c r="D924" s="52">
        <f t="shared" si="51"/>
        <v>142084.79999999999</v>
      </c>
      <c r="E924" s="349">
        <v>0.05</v>
      </c>
      <c r="F924" s="350">
        <v>0</v>
      </c>
      <c r="G924" s="2">
        <f t="shared" si="52"/>
        <v>546.4799999999999</v>
      </c>
      <c r="H924" s="52">
        <f t="shared" si="53"/>
        <v>7104.24</v>
      </c>
      <c r="I924" s="52">
        <f t="shared" si="54"/>
        <v>149189.03999999998</v>
      </c>
      <c r="J924" s="2">
        <f t="shared" si="55"/>
        <v>11476.079999999998</v>
      </c>
      <c r="K924" s="52">
        <f t="shared" si="56"/>
        <v>3552.12</v>
      </c>
    </row>
    <row r="925" spans="1:11" x14ac:dyDescent="0.2">
      <c r="A925" s="2" t="str">
        <f t="shared" si="49"/>
        <v>Whse Labor</v>
      </c>
      <c r="C925" s="2">
        <f t="shared" si="50"/>
        <v>18216</v>
      </c>
      <c r="D925" s="52">
        <f t="shared" si="51"/>
        <v>255024</v>
      </c>
      <c r="E925" s="349">
        <v>0.1</v>
      </c>
      <c r="F925" s="350">
        <v>0</v>
      </c>
      <c r="G925" s="2">
        <f t="shared" si="52"/>
        <v>1821.6000000000001</v>
      </c>
      <c r="H925" s="52">
        <f t="shared" si="53"/>
        <v>25502.400000000001</v>
      </c>
      <c r="I925" s="52">
        <f t="shared" si="54"/>
        <v>280526.40000000002</v>
      </c>
      <c r="J925" s="2">
        <f t="shared" si="55"/>
        <v>20037.599999999999</v>
      </c>
      <c r="K925" s="52">
        <f t="shared" si="56"/>
        <v>12751.2</v>
      </c>
    </row>
    <row r="926" spans="1:11" x14ac:dyDescent="0.2">
      <c r="A926" s="2" t="str">
        <f t="shared" si="49"/>
        <v>Future Use 16</v>
      </c>
      <c r="C926" s="2">
        <f t="shared" si="50"/>
        <v>0</v>
      </c>
      <c r="D926" s="52">
        <f t="shared" si="51"/>
        <v>0</v>
      </c>
      <c r="E926" s="292">
        <v>0</v>
      </c>
      <c r="F926" s="293">
        <v>0</v>
      </c>
      <c r="G926" s="2">
        <f t="shared" ref="G926:H929" si="57">C926*($E926+$F926)</f>
        <v>0</v>
      </c>
      <c r="H926" s="52">
        <f t="shared" si="57"/>
        <v>0</v>
      </c>
      <c r="I926" s="52">
        <f t="shared" ref="I926:I933" si="58">D926+H926</f>
        <v>0</v>
      </c>
      <c r="J926" s="2">
        <f t="shared" ref="J926:J933" si="59">C926+G926</f>
        <v>0</v>
      </c>
      <c r="K926" s="52">
        <f t="shared" ref="K926:K933" si="60">((D926*E926)/2)+(D926*F926)</f>
        <v>0</v>
      </c>
    </row>
    <row r="927" spans="1:11" x14ac:dyDescent="0.2">
      <c r="A927" s="2" t="str">
        <f t="shared" si="49"/>
        <v>Future Use 17</v>
      </c>
      <c r="C927" s="2">
        <f t="shared" si="50"/>
        <v>0</v>
      </c>
      <c r="D927" s="52">
        <f t="shared" si="51"/>
        <v>0</v>
      </c>
      <c r="E927" s="292">
        <v>0</v>
      </c>
      <c r="F927" s="293">
        <v>0</v>
      </c>
      <c r="G927" s="2">
        <f t="shared" si="57"/>
        <v>0</v>
      </c>
      <c r="H927" s="52">
        <f t="shared" si="57"/>
        <v>0</v>
      </c>
      <c r="I927" s="52">
        <f t="shared" si="58"/>
        <v>0</v>
      </c>
      <c r="J927" s="2">
        <f t="shared" si="59"/>
        <v>0</v>
      </c>
      <c r="K927" s="52">
        <f t="shared" si="60"/>
        <v>0</v>
      </c>
    </row>
    <row r="928" spans="1:11" x14ac:dyDescent="0.2">
      <c r="A928" s="2" t="str">
        <f t="shared" si="49"/>
        <v>Future Use 18</v>
      </c>
      <c r="C928" s="2">
        <f t="shared" si="50"/>
        <v>0</v>
      </c>
      <c r="D928" s="52">
        <f t="shared" si="51"/>
        <v>0</v>
      </c>
      <c r="E928" s="292">
        <v>0</v>
      </c>
      <c r="F928" s="293">
        <v>0</v>
      </c>
      <c r="G928" s="2">
        <f t="shared" si="57"/>
        <v>0</v>
      </c>
      <c r="H928" s="52">
        <f t="shared" si="57"/>
        <v>0</v>
      </c>
      <c r="I928" s="52">
        <f t="shared" si="58"/>
        <v>0</v>
      </c>
      <c r="J928" s="2">
        <f t="shared" si="59"/>
        <v>0</v>
      </c>
      <c r="K928" s="52">
        <f t="shared" si="60"/>
        <v>0</v>
      </c>
    </row>
    <row r="929" spans="1:11" x14ac:dyDescent="0.2">
      <c r="A929" s="2" t="str">
        <f t="shared" si="49"/>
        <v>Future Use 19</v>
      </c>
      <c r="C929" s="2">
        <f t="shared" si="50"/>
        <v>0</v>
      </c>
      <c r="D929" s="52">
        <f t="shared" si="51"/>
        <v>0</v>
      </c>
      <c r="E929" s="294">
        <v>0</v>
      </c>
      <c r="F929" s="293">
        <v>0</v>
      </c>
      <c r="G929" s="2">
        <f t="shared" si="57"/>
        <v>0</v>
      </c>
      <c r="H929" s="52">
        <f t="shared" si="57"/>
        <v>0</v>
      </c>
      <c r="I929" s="52">
        <f t="shared" si="58"/>
        <v>0</v>
      </c>
      <c r="J929" s="2">
        <f t="shared" si="59"/>
        <v>0</v>
      </c>
      <c r="K929" s="52">
        <f t="shared" si="60"/>
        <v>0</v>
      </c>
    </row>
    <row r="930" spans="1:11" x14ac:dyDescent="0.2">
      <c r="A930" s="2" t="str">
        <f>A811</f>
        <v>Prod Labor</v>
      </c>
      <c r="C930" s="2">
        <f>$F$689*D811</f>
        <v>72864</v>
      </c>
      <c r="D930" s="52">
        <f>G811</f>
        <v>1165824</v>
      </c>
      <c r="E930" s="70">
        <f>L590-F930</f>
        <v>7.2957839262187088E-2</v>
      </c>
      <c r="F930" s="81">
        <v>0</v>
      </c>
      <c r="G930" s="2">
        <f t="shared" ref="G930:H933" si="61">C930*($E930+$F930)</f>
        <v>5316</v>
      </c>
      <c r="H930" s="52">
        <f t="shared" si="61"/>
        <v>85056</v>
      </c>
      <c r="I930" s="52">
        <f t="shared" si="58"/>
        <v>1250880</v>
      </c>
      <c r="J930" s="2">
        <f t="shared" si="59"/>
        <v>78180</v>
      </c>
      <c r="K930" s="52">
        <f t="shared" si="60"/>
        <v>42528</v>
      </c>
    </row>
    <row r="931" spans="1:11" x14ac:dyDescent="0.2">
      <c r="A931" s="2" t="str">
        <f>A812</f>
        <v>Prod Labor B</v>
      </c>
      <c r="C931" s="2">
        <f>$F$689*D812</f>
        <v>0</v>
      </c>
      <c r="D931" s="52">
        <f>G812</f>
        <v>0</v>
      </c>
      <c r="E931" s="70">
        <f>L591-F931</f>
        <v>0</v>
      </c>
      <c r="F931" s="290">
        <v>0</v>
      </c>
      <c r="G931" s="2">
        <f t="shared" si="61"/>
        <v>0</v>
      </c>
      <c r="H931" s="52">
        <f t="shared" si="61"/>
        <v>0</v>
      </c>
      <c r="I931" s="52">
        <f t="shared" si="58"/>
        <v>0</v>
      </c>
      <c r="J931" s="2">
        <f t="shared" si="59"/>
        <v>0</v>
      </c>
      <c r="K931" s="52">
        <f t="shared" si="60"/>
        <v>0</v>
      </c>
    </row>
    <row r="932" spans="1:11" x14ac:dyDescent="0.2">
      <c r="A932" s="2" t="str">
        <f>A813</f>
        <v>Prod Labor C</v>
      </c>
      <c r="C932" s="2">
        <f>$F$689*D813</f>
        <v>0</v>
      </c>
      <c r="D932" s="52">
        <f>G813</f>
        <v>0</v>
      </c>
      <c r="E932" s="70">
        <f>L592-F932</f>
        <v>0</v>
      </c>
      <c r="F932" s="290">
        <v>0</v>
      </c>
      <c r="G932" s="2">
        <f t="shared" si="61"/>
        <v>0</v>
      </c>
      <c r="H932" s="52">
        <f t="shared" si="61"/>
        <v>0</v>
      </c>
      <c r="I932" s="52">
        <f t="shared" si="58"/>
        <v>0</v>
      </c>
      <c r="J932" s="2">
        <f t="shared" si="59"/>
        <v>0</v>
      </c>
      <c r="K932" s="52">
        <f t="shared" si="60"/>
        <v>0</v>
      </c>
    </row>
    <row r="933" spans="1:11" x14ac:dyDescent="0.2">
      <c r="A933" s="2" t="str">
        <f>A814</f>
        <v>Prod Labor D</v>
      </c>
      <c r="C933" s="42">
        <f>$F$689*D814</f>
        <v>0</v>
      </c>
      <c r="D933" s="99">
        <f>G814</f>
        <v>0</v>
      </c>
      <c r="E933" s="70">
        <f>L593-F933</f>
        <v>0</v>
      </c>
      <c r="F933" s="291">
        <v>0</v>
      </c>
      <c r="G933" s="42">
        <f t="shared" si="61"/>
        <v>0</v>
      </c>
      <c r="H933" s="99">
        <f t="shared" si="61"/>
        <v>0</v>
      </c>
      <c r="I933" s="99">
        <f t="shared" si="58"/>
        <v>0</v>
      </c>
      <c r="J933" s="42">
        <f t="shared" si="59"/>
        <v>0</v>
      </c>
      <c r="K933" s="99">
        <f t="shared" si="60"/>
        <v>0</v>
      </c>
    </row>
    <row r="934" spans="1:11" x14ac:dyDescent="0.2">
      <c r="D934" s="52"/>
    </row>
    <row r="935" spans="1:11" x14ac:dyDescent="0.2">
      <c r="A935" s="4" t="s">
        <v>98</v>
      </c>
      <c r="C935" s="69">
        <f>SUM(C910:C934)</f>
        <v>154836</v>
      </c>
      <c r="D935" s="56">
        <f>SUM(D910:D934)</f>
        <v>2501056.7999999998</v>
      </c>
      <c r="G935" s="69">
        <f>SUM(G910:G934)</f>
        <v>12784.560000000001</v>
      </c>
      <c r="H935" s="56">
        <f>SUM(H910:H934)</f>
        <v>208196.16</v>
      </c>
      <c r="I935" s="56">
        <f>SUM(I910:I934)</f>
        <v>2709252.96</v>
      </c>
      <c r="J935" s="69">
        <f>SUM(J910:J934)</f>
        <v>167620.56</v>
      </c>
      <c r="K935" s="56">
        <f>SUM(K910:K934)</f>
        <v>104098.08</v>
      </c>
    </row>
    <row r="936" spans="1:11" x14ac:dyDescent="0.2">
      <c r="A936" s="4"/>
      <c r="C936" s="69"/>
      <c r="D936" s="56"/>
      <c r="G936" s="69"/>
      <c r="H936" s="56"/>
      <c r="I936" s="56"/>
      <c r="J936" s="69"/>
      <c r="K936" s="56"/>
    </row>
    <row r="938" spans="1:11" x14ac:dyDescent="0.2">
      <c r="A938" s="2" t="str">
        <f>A815</f>
        <v>PrdContrLab</v>
      </c>
      <c r="C938" s="69">
        <f>$J$689*I815</f>
        <v>0</v>
      </c>
      <c r="D938" s="56">
        <f>L815</f>
        <v>0</v>
      </c>
      <c r="E938" s="129">
        <f>L594-F938</f>
        <v>0</v>
      </c>
      <c r="F938" s="310">
        <v>0</v>
      </c>
      <c r="G938" s="69">
        <f>C938*($E938+$F938)</f>
        <v>0</v>
      </c>
      <c r="H938" s="56">
        <f>D938*($E938+$F938)</f>
        <v>0</v>
      </c>
      <c r="I938" s="56">
        <f>D938+H938</f>
        <v>0</v>
      </c>
      <c r="J938" s="69">
        <f>C938+G938</f>
        <v>0</v>
      </c>
      <c r="K938" s="56">
        <f>((D938*E938)/2)+(D938*F938)</f>
        <v>0</v>
      </c>
    </row>
    <row r="940" spans="1:11" x14ac:dyDescent="0.2">
      <c r="A940" s="4" t="s">
        <v>98</v>
      </c>
      <c r="C940" s="69">
        <f>SUM(C938:C939)</f>
        <v>0</v>
      </c>
      <c r="D940" s="56">
        <f>SUM(D938:D939)</f>
        <v>0</v>
      </c>
      <c r="G940" s="69">
        <f>SUM(G938:G939)</f>
        <v>0</v>
      </c>
      <c r="H940" s="56">
        <f>SUM(H938:H939)</f>
        <v>0</v>
      </c>
      <c r="I940" s="56">
        <f>SUM(I938:I939)</f>
        <v>0</v>
      </c>
      <c r="J940" s="69">
        <f>SUM(J938:J939)</f>
        <v>0</v>
      </c>
      <c r="K940" s="56">
        <f>SUM(K938:K939)</f>
        <v>0</v>
      </c>
    </row>
    <row r="961" spans="1:15" x14ac:dyDescent="0.2">
      <c r="A961" s="1" t="s">
        <v>218</v>
      </c>
      <c r="O961" s="8" t="s">
        <v>321</v>
      </c>
    </row>
    <row r="962" spans="1:15" x14ac:dyDescent="0.2">
      <c r="A962" s="2" t="str">
        <f>A2</f>
        <v>Plumbco, Inc.</v>
      </c>
    </row>
    <row r="963" spans="1:15" x14ac:dyDescent="0.2">
      <c r="N963" s="10">
        <f ca="1">NOW()</f>
        <v>43970.333883912041</v>
      </c>
      <c r="O963" s="11">
        <f ca="1">NOW()</f>
        <v>43970.333883912041</v>
      </c>
    </row>
    <row r="964" spans="1:15" x14ac:dyDescent="0.2">
      <c r="N964" s="10"/>
      <c r="O964" s="11"/>
    </row>
    <row r="965" spans="1:15" x14ac:dyDescent="0.2">
      <c r="N965" s="10"/>
      <c r="O965" s="11"/>
    </row>
    <row r="968" spans="1:15" x14ac:dyDescent="0.2">
      <c r="C968" s="17" t="s">
        <v>61</v>
      </c>
      <c r="D968" s="17" t="s">
        <v>61</v>
      </c>
      <c r="E968" s="387" t="s">
        <v>120</v>
      </c>
      <c r="F968" s="389"/>
      <c r="G968" s="389"/>
      <c r="H968" s="388"/>
      <c r="I968" s="387" t="s">
        <v>124</v>
      </c>
      <c r="J968" s="388"/>
      <c r="K968" s="387" t="s">
        <v>125</v>
      </c>
      <c r="L968" s="388"/>
      <c r="M968" s="98" t="s">
        <v>126</v>
      </c>
      <c r="N968" s="98" t="s">
        <v>127</v>
      </c>
      <c r="O968" s="17" t="s">
        <v>95</v>
      </c>
    </row>
    <row r="969" spans="1:15" x14ac:dyDescent="0.2">
      <c r="C969" s="66" t="s">
        <v>117</v>
      </c>
      <c r="D969" s="66" t="s">
        <v>110</v>
      </c>
      <c r="E969" s="15"/>
      <c r="F969" s="15"/>
      <c r="G969" s="15"/>
      <c r="H969" s="15"/>
      <c r="I969" s="15"/>
      <c r="J969" s="15"/>
      <c r="K969" s="15"/>
      <c r="L969" s="15"/>
      <c r="M969" s="75">
        <v>0</v>
      </c>
      <c r="N969" s="75">
        <v>0</v>
      </c>
      <c r="O969" s="66" t="s">
        <v>128</v>
      </c>
    </row>
    <row r="970" spans="1:15" x14ac:dyDescent="0.2">
      <c r="C970" s="18" t="s">
        <v>118</v>
      </c>
      <c r="D970" s="18" t="s">
        <v>119</v>
      </c>
      <c r="E970" s="18" t="s">
        <v>95</v>
      </c>
      <c r="F970" s="18" t="s">
        <v>121</v>
      </c>
      <c r="G970" s="18" t="s">
        <v>122</v>
      </c>
      <c r="H970" s="18" t="s">
        <v>123</v>
      </c>
      <c r="I970" s="18" t="s">
        <v>122</v>
      </c>
      <c r="J970" s="18" t="s">
        <v>123</v>
      </c>
      <c r="K970" s="18" t="s">
        <v>122</v>
      </c>
      <c r="L970" s="18" t="s">
        <v>123</v>
      </c>
      <c r="M970" s="119">
        <v>0.25</v>
      </c>
      <c r="N970" s="119">
        <v>0</v>
      </c>
      <c r="O970" s="18" t="s">
        <v>114</v>
      </c>
    </row>
    <row r="972" spans="1:15" x14ac:dyDescent="0.2">
      <c r="A972" s="2" t="str">
        <f t="shared" ref="A972:A981" si="62">A911</f>
        <v>Maintenance</v>
      </c>
      <c r="C972" s="2">
        <f t="shared" ref="C972:C990" si="63">IF(D791=0,0,J911/D791)</f>
        <v>2277</v>
      </c>
      <c r="D972" s="52">
        <f t="shared" ref="D972:D990" si="64">IF(D791=0,0,I911/D791)</f>
        <v>40985.999999999993</v>
      </c>
      <c r="E972" s="95">
        <f t="shared" ref="E972:E990" si="65">D791</f>
        <v>4</v>
      </c>
      <c r="F972" s="95">
        <f>E972-H972-G972</f>
        <v>2</v>
      </c>
      <c r="G972" s="103">
        <v>2</v>
      </c>
      <c r="H972" s="104">
        <v>0</v>
      </c>
      <c r="I972" s="2">
        <f>G972*C972</f>
        <v>4554</v>
      </c>
      <c r="J972" s="2">
        <f>H972*C972</f>
        <v>0</v>
      </c>
      <c r="K972" s="52">
        <f>G972*D972</f>
        <v>81971.999999999985</v>
      </c>
      <c r="L972" s="52">
        <f>H972*D972</f>
        <v>0</v>
      </c>
      <c r="M972" s="52">
        <f t="shared" ref="M972:N976" si="66">IF(M$969=0,M$970*I972,M$969*K972)</f>
        <v>1138.5</v>
      </c>
      <c r="N972" s="52">
        <f t="shared" si="66"/>
        <v>0</v>
      </c>
      <c r="O972" s="52">
        <f>M972+N972</f>
        <v>1138.5</v>
      </c>
    </row>
    <row r="973" spans="1:15" x14ac:dyDescent="0.2">
      <c r="A973" s="2" t="str">
        <f t="shared" si="62"/>
        <v>Bldg &amp; Grounds</v>
      </c>
      <c r="C973" s="2">
        <f t="shared" si="63"/>
        <v>0</v>
      </c>
      <c r="D973" s="52">
        <f t="shared" si="64"/>
        <v>0</v>
      </c>
      <c r="E973" s="95">
        <f t="shared" si="65"/>
        <v>0</v>
      </c>
      <c r="F973" s="95">
        <f t="shared" ref="F973:F990" si="67">E973-H973-G973</f>
        <v>0</v>
      </c>
      <c r="G973" s="107">
        <v>0</v>
      </c>
      <c r="H973" s="108">
        <v>0</v>
      </c>
      <c r="I973" s="2">
        <f t="shared" ref="I973:I990" si="68">G973*C973</f>
        <v>0</v>
      </c>
      <c r="J973" s="2">
        <f t="shared" ref="J973:J990" si="69">H973*C973</f>
        <v>0</v>
      </c>
      <c r="K973" s="52">
        <f>G973*D973</f>
        <v>0</v>
      </c>
      <c r="L973" s="52">
        <f t="shared" ref="L973:L990" si="70">H973*D973</f>
        <v>0</v>
      </c>
      <c r="M973" s="52">
        <f t="shared" si="66"/>
        <v>0</v>
      </c>
      <c r="N973" s="52">
        <f t="shared" si="66"/>
        <v>0</v>
      </c>
      <c r="O973" s="52">
        <f t="shared" ref="O973:O990" si="71">M973+N973</f>
        <v>0</v>
      </c>
    </row>
    <row r="974" spans="1:15" x14ac:dyDescent="0.2">
      <c r="A974" s="2" t="str">
        <f t="shared" si="62"/>
        <v>Hum Resource</v>
      </c>
      <c r="C974" s="2">
        <f t="shared" si="63"/>
        <v>0</v>
      </c>
      <c r="D974" s="52">
        <f t="shared" si="64"/>
        <v>0</v>
      </c>
      <c r="E974" s="95">
        <f t="shared" si="65"/>
        <v>0</v>
      </c>
      <c r="F974" s="95">
        <f t="shared" si="67"/>
        <v>0</v>
      </c>
      <c r="G974" s="107">
        <v>0</v>
      </c>
      <c r="H974" s="108">
        <v>0</v>
      </c>
      <c r="I974" s="2">
        <f t="shared" si="68"/>
        <v>0</v>
      </c>
      <c r="J974" s="2">
        <f t="shared" si="69"/>
        <v>0</v>
      </c>
      <c r="K974" s="52">
        <f>G974*D974</f>
        <v>0</v>
      </c>
      <c r="L974" s="52">
        <f t="shared" si="70"/>
        <v>0</v>
      </c>
      <c r="M974" s="52">
        <f t="shared" si="66"/>
        <v>0</v>
      </c>
      <c r="N974" s="52">
        <f t="shared" si="66"/>
        <v>0</v>
      </c>
      <c r="O974" s="52">
        <f t="shared" si="71"/>
        <v>0</v>
      </c>
    </row>
    <row r="975" spans="1:15" x14ac:dyDescent="0.2">
      <c r="A975" s="2" t="str">
        <f t="shared" si="62"/>
        <v>General Mgmt</v>
      </c>
      <c r="C975" s="2">
        <f t="shared" si="63"/>
        <v>0</v>
      </c>
      <c r="D975" s="52">
        <f t="shared" si="64"/>
        <v>0</v>
      </c>
      <c r="E975" s="95">
        <f t="shared" si="65"/>
        <v>0</v>
      </c>
      <c r="F975" s="95">
        <f t="shared" si="67"/>
        <v>0</v>
      </c>
      <c r="G975" s="107">
        <v>0</v>
      </c>
      <c r="H975" s="108">
        <v>0</v>
      </c>
      <c r="I975" s="2">
        <f t="shared" si="68"/>
        <v>0</v>
      </c>
      <c r="J975" s="2">
        <f t="shared" si="69"/>
        <v>0</v>
      </c>
      <c r="K975" s="52">
        <f t="shared" ref="K975:K990" si="72">G975*D975</f>
        <v>0</v>
      </c>
      <c r="L975" s="52">
        <f t="shared" si="70"/>
        <v>0</v>
      </c>
      <c r="M975" s="52">
        <f t="shared" si="66"/>
        <v>0</v>
      </c>
      <c r="N975" s="52">
        <f t="shared" si="66"/>
        <v>0</v>
      </c>
      <c r="O975" s="52">
        <f t="shared" si="71"/>
        <v>0</v>
      </c>
    </row>
    <row r="976" spans="1:15" x14ac:dyDescent="0.2">
      <c r="A976" s="2" t="str">
        <f t="shared" si="62"/>
        <v>Acct &amp; Finance</v>
      </c>
      <c r="C976" s="2">
        <f t="shared" si="63"/>
        <v>0</v>
      </c>
      <c r="D976" s="52">
        <f t="shared" si="64"/>
        <v>0</v>
      </c>
      <c r="E976" s="95">
        <f t="shared" si="65"/>
        <v>0</v>
      </c>
      <c r="F976" s="95">
        <f t="shared" si="67"/>
        <v>0</v>
      </c>
      <c r="G976" s="107">
        <v>0</v>
      </c>
      <c r="H976" s="108">
        <v>0</v>
      </c>
      <c r="I976" s="2">
        <f t="shared" si="68"/>
        <v>0</v>
      </c>
      <c r="J976" s="2">
        <f t="shared" si="69"/>
        <v>0</v>
      </c>
      <c r="K976" s="52">
        <f t="shared" si="72"/>
        <v>0</v>
      </c>
      <c r="L976" s="52">
        <f t="shared" si="70"/>
        <v>0</v>
      </c>
      <c r="M976" s="52">
        <f t="shared" si="66"/>
        <v>0</v>
      </c>
      <c r="N976" s="52">
        <f t="shared" si="66"/>
        <v>0</v>
      </c>
      <c r="O976" s="52">
        <f t="shared" si="71"/>
        <v>0</v>
      </c>
    </row>
    <row r="977" spans="1:15" x14ac:dyDescent="0.2">
      <c r="A977" s="2" t="str">
        <f t="shared" si="62"/>
        <v>Engineering</v>
      </c>
      <c r="C977" s="2">
        <f t="shared" si="63"/>
        <v>0</v>
      </c>
      <c r="D977" s="52">
        <f t="shared" si="64"/>
        <v>0</v>
      </c>
      <c r="E977" s="95">
        <f t="shared" si="65"/>
        <v>0</v>
      </c>
      <c r="F977" s="95">
        <f t="shared" si="67"/>
        <v>0</v>
      </c>
      <c r="G977" s="107">
        <v>0</v>
      </c>
      <c r="H977" s="108">
        <v>0</v>
      </c>
      <c r="I977" s="2">
        <f t="shared" si="68"/>
        <v>0</v>
      </c>
      <c r="J977" s="2">
        <f t="shared" si="69"/>
        <v>0</v>
      </c>
      <c r="K977" s="52">
        <f t="shared" si="72"/>
        <v>0</v>
      </c>
      <c r="L977" s="52">
        <f t="shared" si="70"/>
        <v>0</v>
      </c>
      <c r="M977" s="52">
        <f t="shared" ref="M977:N981" si="73">IF(M$969=0,M$970*I977,M$969*K977)</f>
        <v>0</v>
      </c>
      <c r="N977" s="52">
        <f t="shared" si="73"/>
        <v>0</v>
      </c>
      <c r="O977" s="52">
        <f t="shared" si="71"/>
        <v>0</v>
      </c>
    </row>
    <row r="978" spans="1:15" x14ac:dyDescent="0.2">
      <c r="A978" s="2" t="str">
        <f t="shared" si="62"/>
        <v>Sales / Mktg</v>
      </c>
      <c r="C978" s="2">
        <f t="shared" si="63"/>
        <v>0</v>
      </c>
      <c r="D978" s="52">
        <f t="shared" si="64"/>
        <v>0</v>
      </c>
      <c r="E978" s="95">
        <f t="shared" si="65"/>
        <v>0</v>
      </c>
      <c r="F978" s="95">
        <f t="shared" si="67"/>
        <v>0</v>
      </c>
      <c r="G978" s="107">
        <v>0</v>
      </c>
      <c r="H978" s="108">
        <v>0</v>
      </c>
      <c r="I978" s="2">
        <f t="shared" si="68"/>
        <v>0</v>
      </c>
      <c r="J978" s="2">
        <f t="shared" si="69"/>
        <v>0</v>
      </c>
      <c r="K978" s="52">
        <f t="shared" si="72"/>
        <v>0</v>
      </c>
      <c r="L978" s="52">
        <f t="shared" si="70"/>
        <v>0</v>
      </c>
      <c r="M978" s="52">
        <f t="shared" si="73"/>
        <v>0</v>
      </c>
      <c r="N978" s="52">
        <f t="shared" si="73"/>
        <v>0</v>
      </c>
      <c r="O978" s="52">
        <f t="shared" si="71"/>
        <v>0</v>
      </c>
    </row>
    <row r="979" spans="1:15" x14ac:dyDescent="0.2">
      <c r="A979" s="2" t="str">
        <f t="shared" si="62"/>
        <v>Cust Service</v>
      </c>
      <c r="C979" s="2">
        <f t="shared" si="63"/>
        <v>0</v>
      </c>
      <c r="D979" s="52">
        <f t="shared" si="64"/>
        <v>0</v>
      </c>
      <c r="E979" s="95">
        <f t="shared" si="65"/>
        <v>0</v>
      </c>
      <c r="F979" s="95">
        <f t="shared" si="67"/>
        <v>0</v>
      </c>
      <c r="G979" s="107">
        <v>0</v>
      </c>
      <c r="H979" s="108">
        <v>0</v>
      </c>
      <c r="I979" s="2">
        <f t="shared" si="68"/>
        <v>0</v>
      </c>
      <c r="J979" s="2">
        <f t="shared" si="69"/>
        <v>0</v>
      </c>
      <c r="K979" s="52">
        <f t="shared" si="72"/>
        <v>0</v>
      </c>
      <c r="L979" s="52">
        <f t="shared" si="70"/>
        <v>0</v>
      </c>
      <c r="M979" s="52">
        <f t="shared" si="73"/>
        <v>0</v>
      </c>
      <c r="N979" s="52">
        <f t="shared" si="73"/>
        <v>0</v>
      </c>
      <c r="O979" s="52">
        <f t="shared" si="71"/>
        <v>0</v>
      </c>
    </row>
    <row r="980" spans="1:15" x14ac:dyDescent="0.2">
      <c r="A980" s="2" t="str">
        <f t="shared" si="62"/>
        <v>Supervision</v>
      </c>
      <c r="C980" s="2">
        <f t="shared" si="63"/>
        <v>2003.7599999999998</v>
      </c>
      <c r="D980" s="52">
        <f t="shared" si="64"/>
        <v>44082.720000000001</v>
      </c>
      <c r="E980" s="95">
        <f t="shared" si="65"/>
        <v>5</v>
      </c>
      <c r="F980" s="95">
        <f t="shared" si="67"/>
        <v>3</v>
      </c>
      <c r="G980" s="107">
        <v>2</v>
      </c>
      <c r="H980" s="108">
        <v>0</v>
      </c>
      <c r="I980" s="2">
        <f t="shared" si="68"/>
        <v>4007.5199999999995</v>
      </c>
      <c r="J980" s="2">
        <f t="shared" si="69"/>
        <v>0</v>
      </c>
      <c r="K980" s="52">
        <f t="shared" si="72"/>
        <v>88165.440000000002</v>
      </c>
      <c r="L980" s="52">
        <f t="shared" si="70"/>
        <v>0</v>
      </c>
      <c r="M980" s="52">
        <f t="shared" si="73"/>
        <v>1001.8799999999999</v>
      </c>
      <c r="N980" s="52">
        <f t="shared" si="73"/>
        <v>0</v>
      </c>
      <c r="O980" s="52">
        <f t="shared" si="71"/>
        <v>1001.8799999999999</v>
      </c>
    </row>
    <row r="981" spans="1:15" x14ac:dyDescent="0.2">
      <c r="A981" s="2" t="str">
        <f t="shared" si="62"/>
        <v>Mat'ls Mgmt</v>
      </c>
      <c r="C981" s="2">
        <f t="shared" si="63"/>
        <v>0</v>
      </c>
      <c r="D981" s="52">
        <f t="shared" si="64"/>
        <v>0</v>
      </c>
      <c r="E981" s="95">
        <f t="shared" si="65"/>
        <v>0</v>
      </c>
      <c r="F981" s="95">
        <f t="shared" si="67"/>
        <v>0</v>
      </c>
      <c r="G981" s="107">
        <v>0</v>
      </c>
      <c r="H981" s="108">
        <v>0</v>
      </c>
      <c r="I981" s="2">
        <f t="shared" si="68"/>
        <v>0</v>
      </c>
      <c r="J981" s="2">
        <f t="shared" si="69"/>
        <v>0</v>
      </c>
      <c r="K981" s="52">
        <f t="shared" si="72"/>
        <v>0</v>
      </c>
      <c r="L981" s="52">
        <f t="shared" si="70"/>
        <v>0</v>
      </c>
      <c r="M981" s="52">
        <f t="shared" si="73"/>
        <v>0</v>
      </c>
      <c r="N981" s="52">
        <f t="shared" si="73"/>
        <v>0</v>
      </c>
      <c r="O981" s="52">
        <f t="shared" si="71"/>
        <v>0</v>
      </c>
    </row>
    <row r="982" spans="1:15" x14ac:dyDescent="0.2">
      <c r="A982" s="2" t="str">
        <f t="shared" ref="A982:A989" si="74">A921</f>
        <v>Quality Control</v>
      </c>
      <c r="C982" s="2">
        <f t="shared" si="63"/>
        <v>1912.6799999999998</v>
      </c>
      <c r="D982" s="52">
        <f t="shared" si="64"/>
        <v>34428.239999999998</v>
      </c>
      <c r="E982" s="95">
        <f t="shared" si="65"/>
        <v>4</v>
      </c>
      <c r="F982" s="95">
        <f t="shared" ref="F982:F989" si="75">E982-H982-G982</f>
        <v>2</v>
      </c>
      <c r="G982" s="107">
        <v>2</v>
      </c>
      <c r="H982" s="108">
        <v>0</v>
      </c>
      <c r="I982" s="2">
        <f t="shared" ref="I982:I989" si="76">G982*C982</f>
        <v>3825.3599999999997</v>
      </c>
      <c r="J982" s="2">
        <f t="shared" ref="J982:J989" si="77">H982*C982</f>
        <v>0</v>
      </c>
      <c r="K982" s="52">
        <f t="shared" ref="K982:K989" si="78">G982*D982</f>
        <v>68856.479999999996</v>
      </c>
      <c r="L982" s="52">
        <f t="shared" ref="L982:L989" si="79">H982*D982</f>
        <v>0</v>
      </c>
      <c r="M982" s="52">
        <f t="shared" ref="M982:M989" si="80">IF(M$969=0,M$970*I982,M$969*K982)</f>
        <v>956.33999999999992</v>
      </c>
      <c r="N982" s="52">
        <f t="shared" ref="N982:N989" si="81">IF(N$969=0,N$970*J982,N$969*L982)</f>
        <v>0</v>
      </c>
      <c r="O982" s="52">
        <f t="shared" ref="O982:O989" si="82">M982+N982</f>
        <v>956.33999999999992</v>
      </c>
    </row>
    <row r="983" spans="1:15" x14ac:dyDescent="0.2">
      <c r="A983" s="2" t="str">
        <f t="shared" si="74"/>
        <v>Set-Up Techs</v>
      </c>
      <c r="C983" s="2">
        <f t="shared" si="63"/>
        <v>1912.6799999999998</v>
      </c>
      <c r="D983" s="52">
        <f t="shared" si="64"/>
        <v>34428.240000000005</v>
      </c>
      <c r="E983" s="95">
        <f t="shared" si="65"/>
        <v>10</v>
      </c>
      <c r="F983" s="95">
        <f t="shared" si="75"/>
        <v>5</v>
      </c>
      <c r="G983" s="107">
        <v>5</v>
      </c>
      <c r="H983" s="108">
        <v>0</v>
      </c>
      <c r="I983" s="2">
        <f t="shared" si="76"/>
        <v>9563.4</v>
      </c>
      <c r="J983" s="2">
        <f t="shared" si="77"/>
        <v>0</v>
      </c>
      <c r="K983" s="52">
        <f t="shared" si="78"/>
        <v>172141.2</v>
      </c>
      <c r="L983" s="52">
        <f t="shared" si="79"/>
        <v>0</v>
      </c>
      <c r="M983" s="52">
        <f t="shared" si="80"/>
        <v>2390.85</v>
      </c>
      <c r="N983" s="52">
        <f t="shared" si="81"/>
        <v>0</v>
      </c>
      <c r="O983" s="52">
        <f t="shared" si="82"/>
        <v>2390.85</v>
      </c>
    </row>
    <row r="984" spans="1:15" x14ac:dyDescent="0.2">
      <c r="A984" s="2" t="str">
        <f t="shared" si="74"/>
        <v>Mat'l Handling</v>
      </c>
      <c r="C984" s="2">
        <f t="shared" si="63"/>
        <v>2003.7599999999995</v>
      </c>
      <c r="D984" s="52">
        <f t="shared" si="64"/>
        <v>27050.76</v>
      </c>
      <c r="E984" s="95">
        <f t="shared" si="65"/>
        <v>6</v>
      </c>
      <c r="F984" s="95">
        <f t="shared" si="75"/>
        <v>4</v>
      </c>
      <c r="G984" s="107">
        <v>2</v>
      </c>
      <c r="H984" s="108">
        <v>0</v>
      </c>
      <c r="I984" s="2">
        <f t="shared" si="76"/>
        <v>4007.5199999999991</v>
      </c>
      <c r="J984" s="2">
        <f t="shared" si="77"/>
        <v>0</v>
      </c>
      <c r="K984" s="52">
        <f t="shared" si="78"/>
        <v>54101.52</v>
      </c>
      <c r="L984" s="52">
        <f t="shared" si="79"/>
        <v>0</v>
      </c>
      <c r="M984" s="52">
        <f t="shared" si="80"/>
        <v>1001.8799999999998</v>
      </c>
      <c r="N984" s="52">
        <f t="shared" si="81"/>
        <v>0</v>
      </c>
      <c r="O984" s="52">
        <f t="shared" si="82"/>
        <v>1001.8799999999998</v>
      </c>
    </row>
    <row r="985" spans="1:15" x14ac:dyDescent="0.2">
      <c r="A985" s="2" t="str">
        <f t="shared" si="74"/>
        <v>Ship &amp; Receive</v>
      </c>
      <c r="C985" s="2">
        <f t="shared" si="63"/>
        <v>1912.6799999999996</v>
      </c>
      <c r="D985" s="52">
        <f t="shared" si="64"/>
        <v>24864.839999999997</v>
      </c>
      <c r="E985" s="95">
        <f t="shared" si="65"/>
        <v>6</v>
      </c>
      <c r="F985" s="95">
        <f t="shared" si="75"/>
        <v>5</v>
      </c>
      <c r="G985" s="346">
        <v>1</v>
      </c>
      <c r="H985" s="347">
        <v>0</v>
      </c>
      <c r="I985" s="2">
        <f t="shared" si="76"/>
        <v>1912.6799999999996</v>
      </c>
      <c r="J985" s="2">
        <f t="shared" si="77"/>
        <v>0</v>
      </c>
      <c r="K985" s="52">
        <f t="shared" si="78"/>
        <v>24864.839999999997</v>
      </c>
      <c r="L985" s="52">
        <f t="shared" si="79"/>
        <v>0</v>
      </c>
      <c r="M985" s="52">
        <f t="shared" si="80"/>
        <v>478.1699999999999</v>
      </c>
      <c r="N985" s="52">
        <f t="shared" si="81"/>
        <v>0</v>
      </c>
      <c r="O985" s="52">
        <f t="shared" si="82"/>
        <v>478.1699999999999</v>
      </c>
    </row>
    <row r="986" spans="1:15" x14ac:dyDescent="0.2">
      <c r="A986" s="2" t="str">
        <f t="shared" si="74"/>
        <v>Whse Labor</v>
      </c>
      <c r="C986" s="2">
        <f t="shared" si="63"/>
        <v>2003.7599999999998</v>
      </c>
      <c r="D986" s="52">
        <f t="shared" si="64"/>
        <v>28052.640000000003</v>
      </c>
      <c r="E986" s="95">
        <f t="shared" si="65"/>
        <v>10</v>
      </c>
      <c r="F986" s="95">
        <f t="shared" si="75"/>
        <v>6</v>
      </c>
      <c r="G986" s="346">
        <v>4</v>
      </c>
      <c r="H986" s="347">
        <v>0</v>
      </c>
      <c r="I986" s="2">
        <f t="shared" si="76"/>
        <v>8015.0399999999991</v>
      </c>
      <c r="J986" s="2">
        <f t="shared" si="77"/>
        <v>0</v>
      </c>
      <c r="K986" s="52">
        <f t="shared" si="78"/>
        <v>112210.56000000001</v>
      </c>
      <c r="L986" s="52">
        <f t="shared" si="79"/>
        <v>0</v>
      </c>
      <c r="M986" s="52">
        <f t="shared" si="80"/>
        <v>2003.7599999999998</v>
      </c>
      <c r="N986" s="52">
        <f t="shared" si="81"/>
        <v>0</v>
      </c>
      <c r="O986" s="52">
        <f t="shared" si="82"/>
        <v>2003.7599999999998</v>
      </c>
    </row>
    <row r="987" spans="1:15" x14ac:dyDescent="0.2">
      <c r="A987" s="2" t="str">
        <f t="shared" si="74"/>
        <v>Future Use 16</v>
      </c>
      <c r="C987" s="2">
        <f t="shared" si="63"/>
        <v>0</v>
      </c>
      <c r="D987" s="52">
        <f t="shared" si="64"/>
        <v>0</v>
      </c>
      <c r="E987" s="95">
        <f t="shared" si="65"/>
        <v>0</v>
      </c>
      <c r="F987" s="95">
        <f t="shared" si="75"/>
        <v>0</v>
      </c>
      <c r="G987" s="298">
        <v>0</v>
      </c>
      <c r="H987" s="299">
        <v>0</v>
      </c>
      <c r="I987" s="2">
        <f t="shared" si="76"/>
        <v>0</v>
      </c>
      <c r="J987" s="2">
        <f t="shared" si="77"/>
        <v>0</v>
      </c>
      <c r="K987" s="52">
        <f t="shared" si="78"/>
        <v>0</v>
      </c>
      <c r="L987" s="52">
        <f t="shared" si="79"/>
        <v>0</v>
      </c>
      <c r="M987" s="52">
        <f t="shared" si="80"/>
        <v>0</v>
      </c>
      <c r="N987" s="52">
        <f t="shared" si="81"/>
        <v>0</v>
      </c>
      <c r="O987" s="52">
        <f t="shared" si="82"/>
        <v>0</v>
      </c>
    </row>
    <row r="988" spans="1:15" x14ac:dyDescent="0.2">
      <c r="A988" s="2" t="str">
        <f t="shared" si="74"/>
        <v>Future Use 17</v>
      </c>
      <c r="C988" s="2">
        <f t="shared" si="63"/>
        <v>0</v>
      </c>
      <c r="D988" s="52">
        <f t="shared" si="64"/>
        <v>0</v>
      </c>
      <c r="E988" s="95">
        <f t="shared" si="65"/>
        <v>0</v>
      </c>
      <c r="F988" s="95">
        <f t="shared" si="75"/>
        <v>0</v>
      </c>
      <c r="G988" s="298">
        <v>0</v>
      </c>
      <c r="H988" s="299">
        <v>0</v>
      </c>
      <c r="I988" s="2">
        <f t="shared" si="76"/>
        <v>0</v>
      </c>
      <c r="J988" s="2">
        <f t="shared" si="77"/>
        <v>0</v>
      </c>
      <c r="K988" s="52">
        <f t="shared" si="78"/>
        <v>0</v>
      </c>
      <c r="L988" s="52">
        <f t="shared" si="79"/>
        <v>0</v>
      </c>
      <c r="M988" s="52">
        <f t="shared" si="80"/>
        <v>0</v>
      </c>
      <c r="N988" s="52">
        <f t="shared" si="81"/>
        <v>0</v>
      </c>
      <c r="O988" s="52">
        <f t="shared" si="82"/>
        <v>0</v>
      </c>
    </row>
    <row r="989" spans="1:15" x14ac:dyDescent="0.2">
      <c r="A989" s="2" t="str">
        <f t="shared" si="74"/>
        <v>Future Use 18</v>
      </c>
      <c r="C989" s="2">
        <f t="shared" si="63"/>
        <v>0</v>
      </c>
      <c r="D989" s="52">
        <f t="shared" si="64"/>
        <v>0</v>
      </c>
      <c r="E989" s="95">
        <f t="shared" si="65"/>
        <v>0</v>
      </c>
      <c r="F989" s="95">
        <f t="shared" si="75"/>
        <v>0</v>
      </c>
      <c r="G989" s="298">
        <v>0</v>
      </c>
      <c r="H989" s="299">
        <v>0</v>
      </c>
      <c r="I989" s="2">
        <f t="shared" si="76"/>
        <v>0</v>
      </c>
      <c r="J989" s="2">
        <f t="shared" si="77"/>
        <v>0</v>
      </c>
      <c r="K989" s="52">
        <f t="shared" si="78"/>
        <v>0</v>
      </c>
      <c r="L989" s="52">
        <f t="shared" si="79"/>
        <v>0</v>
      </c>
      <c r="M989" s="52">
        <f t="shared" si="80"/>
        <v>0</v>
      </c>
      <c r="N989" s="52">
        <f t="shared" si="81"/>
        <v>0</v>
      </c>
      <c r="O989" s="52">
        <f t="shared" si="82"/>
        <v>0</v>
      </c>
    </row>
    <row r="990" spans="1:15" x14ac:dyDescent="0.2">
      <c r="A990" s="2" t="str">
        <f>A929</f>
        <v>Future Use 19</v>
      </c>
      <c r="C990" s="2">
        <f t="shared" si="63"/>
        <v>0</v>
      </c>
      <c r="D990" s="52">
        <f t="shared" si="64"/>
        <v>0</v>
      </c>
      <c r="E990" s="95">
        <f t="shared" si="65"/>
        <v>0</v>
      </c>
      <c r="F990" s="95">
        <f t="shared" si="67"/>
        <v>0</v>
      </c>
      <c r="G990" s="298">
        <v>0</v>
      </c>
      <c r="H990" s="299">
        <v>0</v>
      </c>
      <c r="I990" s="2">
        <f t="shared" si="68"/>
        <v>0</v>
      </c>
      <c r="J990" s="2">
        <f t="shared" si="69"/>
        <v>0</v>
      </c>
      <c r="K990" s="52">
        <f t="shared" si="72"/>
        <v>0</v>
      </c>
      <c r="L990" s="52">
        <f t="shared" si="70"/>
        <v>0</v>
      </c>
      <c r="M990" s="52">
        <f>IF(M$969=0,M$970*I990,M$969*K990)</f>
        <v>0</v>
      </c>
      <c r="N990" s="52">
        <f>IF(N$969=0,N$970*J990,N$969*L990)</f>
        <v>0</v>
      </c>
      <c r="O990" s="52">
        <f t="shared" si="71"/>
        <v>0</v>
      </c>
    </row>
    <row r="991" spans="1:15" x14ac:dyDescent="0.2">
      <c r="A991" s="2" t="str">
        <f>A930</f>
        <v>Prod Labor</v>
      </c>
      <c r="C991" s="2">
        <f>IF(D811=0,0,J930/D811)</f>
        <v>1954.5</v>
      </c>
      <c r="D991" s="52">
        <f>IF(D811=0,0,I930/D811)</f>
        <v>31272</v>
      </c>
      <c r="E991" s="95">
        <f>D811</f>
        <v>40</v>
      </c>
      <c r="F991" s="95">
        <f>E991-H991-G991</f>
        <v>20</v>
      </c>
      <c r="G991" s="346">
        <v>20</v>
      </c>
      <c r="H991" s="347">
        <v>0</v>
      </c>
      <c r="I991" s="2">
        <f>G991*C991</f>
        <v>39090</v>
      </c>
      <c r="J991" s="2">
        <f>H991*C991</f>
        <v>0</v>
      </c>
      <c r="K991" s="52">
        <f>G991*D991</f>
        <v>625440</v>
      </c>
      <c r="L991" s="52">
        <f>H991*D991</f>
        <v>0</v>
      </c>
      <c r="M991" s="52">
        <f t="shared" ref="M991:N994" si="83">IF(M$969=0,M$970*I991,M$969*K991)</f>
        <v>9772.5</v>
      </c>
      <c r="N991" s="52">
        <f t="shared" si="83"/>
        <v>0</v>
      </c>
      <c r="O991" s="52">
        <f>M991+N991</f>
        <v>9772.5</v>
      </c>
    </row>
    <row r="992" spans="1:15" x14ac:dyDescent="0.2">
      <c r="A992" s="2" t="str">
        <f>A931</f>
        <v>Prod Labor B</v>
      </c>
      <c r="C992" s="2">
        <f>IF(D812=0,0,J931/D812)</f>
        <v>0</v>
      </c>
      <c r="D992" s="52">
        <f>IF(D812=0,0,I931/D812)</f>
        <v>0</v>
      </c>
      <c r="E992" s="95">
        <f>D812</f>
        <v>0</v>
      </c>
      <c r="F992" s="95">
        <f>E992-H992-G992</f>
        <v>0</v>
      </c>
      <c r="G992" s="298">
        <v>0</v>
      </c>
      <c r="H992" s="299">
        <v>0</v>
      </c>
      <c r="I992" s="2">
        <f>G992*C992</f>
        <v>0</v>
      </c>
      <c r="J992" s="2">
        <f>H992*C992</f>
        <v>0</v>
      </c>
      <c r="K992" s="52">
        <f>G992*D992</f>
        <v>0</v>
      </c>
      <c r="L992" s="52">
        <f>H992*D992</f>
        <v>0</v>
      </c>
      <c r="M992" s="52">
        <f t="shared" si="83"/>
        <v>0</v>
      </c>
      <c r="N992" s="52">
        <f t="shared" si="83"/>
        <v>0</v>
      </c>
      <c r="O992" s="52">
        <f>M992+N992</f>
        <v>0</v>
      </c>
    </row>
    <row r="993" spans="1:15" x14ac:dyDescent="0.2">
      <c r="A993" s="2" t="str">
        <f>A932</f>
        <v>Prod Labor C</v>
      </c>
      <c r="C993" s="2">
        <f>IF(D813=0,0,J932/D813)</f>
        <v>0</v>
      </c>
      <c r="D993" s="52">
        <f>IF(D813=0,0,I932/D813)</f>
        <v>0</v>
      </c>
      <c r="E993" s="95">
        <f>D813</f>
        <v>0</v>
      </c>
      <c r="F993" s="95">
        <f>E993-H993-G993</f>
        <v>0</v>
      </c>
      <c r="G993" s="298">
        <v>0</v>
      </c>
      <c r="H993" s="299">
        <v>0</v>
      </c>
      <c r="I993" s="2">
        <f>G993*C993</f>
        <v>0</v>
      </c>
      <c r="J993" s="2">
        <f>H993*C993</f>
        <v>0</v>
      </c>
      <c r="K993" s="52">
        <f>G993*D993</f>
        <v>0</v>
      </c>
      <c r="L993" s="52">
        <f>H993*D993</f>
        <v>0</v>
      </c>
      <c r="M993" s="52">
        <f t="shared" si="83"/>
        <v>0</v>
      </c>
      <c r="N993" s="52">
        <f t="shared" si="83"/>
        <v>0</v>
      </c>
      <c r="O993" s="52">
        <f>M993+N993</f>
        <v>0</v>
      </c>
    </row>
    <row r="994" spans="1:15" x14ac:dyDescent="0.2">
      <c r="A994" s="2" t="str">
        <f>A933</f>
        <v>Prod Labor D</v>
      </c>
      <c r="C994" s="2">
        <f>IF(D814=0,0,J933/D814)</f>
        <v>0</v>
      </c>
      <c r="D994" s="52">
        <f>IF(D814=0,0,I933/D814)</f>
        <v>0</v>
      </c>
      <c r="E994" s="111">
        <f>D814</f>
        <v>0</v>
      </c>
      <c r="F994" s="111">
        <f>E994-H994-G994</f>
        <v>0</v>
      </c>
      <c r="G994" s="300">
        <v>0</v>
      </c>
      <c r="H994" s="301">
        <v>0</v>
      </c>
      <c r="I994" s="42">
        <f>G994*C994</f>
        <v>0</v>
      </c>
      <c r="J994" s="42">
        <f>H994*C994</f>
        <v>0</v>
      </c>
      <c r="K994" s="99">
        <f>G994*D994</f>
        <v>0</v>
      </c>
      <c r="L994" s="99">
        <f>H994*D994</f>
        <v>0</v>
      </c>
      <c r="M994" s="99">
        <f t="shared" si="83"/>
        <v>0</v>
      </c>
      <c r="N994" s="99">
        <f t="shared" si="83"/>
        <v>0</v>
      </c>
      <c r="O994" s="99">
        <f>M994+N994</f>
        <v>0</v>
      </c>
    </row>
    <row r="996" spans="1:15" x14ac:dyDescent="0.2">
      <c r="A996" s="4" t="s">
        <v>98</v>
      </c>
      <c r="E996" s="112">
        <f t="shared" ref="E996:O996" si="84">SUM(E971:E995)</f>
        <v>85</v>
      </c>
      <c r="F996" s="112">
        <f t="shared" si="84"/>
        <v>47</v>
      </c>
      <c r="G996" s="112">
        <f t="shared" si="84"/>
        <v>38</v>
      </c>
      <c r="H996" s="112">
        <f t="shared" si="84"/>
        <v>0</v>
      </c>
      <c r="I996" s="69">
        <f t="shared" si="84"/>
        <v>74975.51999999999</v>
      </c>
      <c r="J996" s="69">
        <f t="shared" si="84"/>
        <v>0</v>
      </c>
      <c r="K996" s="56">
        <f t="shared" si="84"/>
        <v>1227752.04</v>
      </c>
      <c r="L996" s="56">
        <f t="shared" si="84"/>
        <v>0</v>
      </c>
      <c r="M996" s="56">
        <f t="shared" si="84"/>
        <v>18743.879999999997</v>
      </c>
      <c r="N996" s="56">
        <f t="shared" si="84"/>
        <v>0</v>
      </c>
      <c r="O996" s="56">
        <f t="shared" si="84"/>
        <v>18743.879999999997</v>
      </c>
    </row>
    <row r="1021" spans="1:13" x14ac:dyDescent="0.2">
      <c r="A1021" s="1" t="s">
        <v>143</v>
      </c>
      <c r="M1021" s="8" t="s">
        <v>220</v>
      </c>
    </row>
    <row r="1022" spans="1:13" x14ac:dyDescent="0.2">
      <c r="A1022" s="2" t="str">
        <f>A2</f>
        <v>Plumbco, Inc.</v>
      </c>
    </row>
    <row r="1023" spans="1:13" x14ac:dyDescent="0.2">
      <c r="L1023" s="10">
        <f ca="1">NOW()</f>
        <v>43970.333883912041</v>
      </c>
      <c r="M1023" s="11">
        <f ca="1">NOW()</f>
        <v>43970.333883912041</v>
      </c>
    </row>
    <row r="1024" spans="1:13" x14ac:dyDescent="0.2">
      <c r="L1024" s="10"/>
      <c r="M1024" s="11"/>
    </row>
    <row r="1025" spans="1:13" x14ac:dyDescent="0.2">
      <c r="L1025" s="10"/>
      <c r="M1025" s="11"/>
    </row>
    <row r="1026" spans="1:13" x14ac:dyDescent="0.2">
      <c r="L1026" s="10"/>
      <c r="M1026" s="11"/>
    </row>
    <row r="1028" spans="1:13" x14ac:dyDescent="0.2">
      <c r="C1028" s="387" t="s">
        <v>131</v>
      </c>
      <c r="D1028" s="389"/>
      <c r="E1028" s="388"/>
      <c r="G1028" s="387" t="s">
        <v>144</v>
      </c>
      <c r="H1028" s="389"/>
      <c r="I1028" s="388"/>
      <c r="K1028" s="17" t="s">
        <v>128</v>
      </c>
      <c r="L1028" s="253"/>
      <c r="M1028" s="17"/>
    </row>
    <row r="1029" spans="1:13" x14ac:dyDescent="0.2">
      <c r="C1029" s="98" t="s">
        <v>129</v>
      </c>
      <c r="D1029" s="98" t="s">
        <v>130</v>
      </c>
      <c r="E1029" s="98" t="s">
        <v>95</v>
      </c>
      <c r="G1029" s="18" t="s">
        <v>129</v>
      </c>
      <c r="H1029" s="18" t="s">
        <v>130</v>
      </c>
      <c r="I1029" s="98" t="s">
        <v>219</v>
      </c>
      <c r="K1029" s="18" t="s">
        <v>114</v>
      </c>
      <c r="L1029" s="253"/>
      <c r="M1029" s="18" t="s">
        <v>98</v>
      </c>
    </row>
    <row r="1031" spans="1:13" x14ac:dyDescent="0.2">
      <c r="A1031" s="2" t="str">
        <f t="shared" ref="A1031:A1053" si="85">A972</f>
        <v>Maintenance</v>
      </c>
      <c r="C1031" s="130">
        <v>0</v>
      </c>
      <c r="D1031" s="131">
        <v>0</v>
      </c>
      <c r="E1031" s="52">
        <f>C1031+D1031</f>
        <v>0</v>
      </c>
      <c r="G1031" s="52">
        <f t="shared" ref="G1031:G1049" si="86">I851</f>
        <v>0</v>
      </c>
      <c r="H1031" s="52">
        <f t="shared" ref="H1031:H1053" si="87">K911</f>
        <v>16394.399999999998</v>
      </c>
      <c r="I1031" s="52"/>
      <c r="K1031" s="52">
        <f t="shared" ref="K1031:K1053" si="88">O972</f>
        <v>1138.5</v>
      </c>
      <c r="L1031" s="52"/>
      <c r="M1031" s="52">
        <f t="shared" ref="M1031:M1049" si="89">SUM(E1031:K1031)</f>
        <v>17532.899999999998</v>
      </c>
    </row>
    <row r="1032" spans="1:13" x14ac:dyDescent="0.2">
      <c r="A1032" s="2" t="str">
        <f t="shared" si="85"/>
        <v>Bldg &amp; Grounds</v>
      </c>
      <c r="C1032" s="132">
        <v>0</v>
      </c>
      <c r="D1032" s="133">
        <v>0</v>
      </c>
      <c r="E1032" s="52">
        <f t="shared" ref="E1032:E1052" si="90">C1032+D1032</f>
        <v>0</v>
      </c>
      <c r="G1032" s="52">
        <f t="shared" si="86"/>
        <v>0</v>
      </c>
      <c r="H1032" s="52">
        <f t="shared" si="87"/>
        <v>0</v>
      </c>
      <c r="I1032" s="52"/>
      <c r="K1032" s="52">
        <f t="shared" si="88"/>
        <v>0</v>
      </c>
      <c r="L1032" s="52"/>
      <c r="M1032" s="52">
        <f t="shared" si="89"/>
        <v>0</v>
      </c>
    </row>
    <row r="1033" spans="1:13" x14ac:dyDescent="0.2">
      <c r="A1033" s="2" t="str">
        <f t="shared" si="85"/>
        <v>Hum Resource</v>
      </c>
      <c r="C1033" s="132">
        <v>0</v>
      </c>
      <c r="D1033" s="133">
        <v>0</v>
      </c>
      <c r="E1033" s="52">
        <f t="shared" si="90"/>
        <v>0</v>
      </c>
      <c r="G1033" s="52">
        <f t="shared" si="86"/>
        <v>0</v>
      </c>
      <c r="H1033" s="52">
        <f t="shared" si="87"/>
        <v>0</v>
      </c>
      <c r="I1033" s="52"/>
      <c r="K1033" s="52">
        <f t="shared" si="88"/>
        <v>0</v>
      </c>
      <c r="L1033" s="52"/>
      <c r="M1033" s="52">
        <f t="shared" si="89"/>
        <v>0</v>
      </c>
    </row>
    <row r="1034" spans="1:13" x14ac:dyDescent="0.2">
      <c r="A1034" s="2" t="str">
        <f t="shared" si="85"/>
        <v>General Mgmt</v>
      </c>
      <c r="C1034" s="132">
        <v>0</v>
      </c>
      <c r="D1034" s="133">
        <v>0</v>
      </c>
      <c r="E1034" s="52">
        <f t="shared" si="90"/>
        <v>0</v>
      </c>
      <c r="G1034" s="52">
        <f t="shared" si="86"/>
        <v>0</v>
      </c>
      <c r="H1034" s="52">
        <f t="shared" si="87"/>
        <v>0</v>
      </c>
      <c r="I1034" s="52"/>
      <c r="K1034" s="52">
        <f t="shared" si="88"/>
        <v>0</v>
      </c>
      <c r="L1034" s="52"/>
      <c r="M1034" s="52">
        <f t="shared" si="89"/>
        <v>0</v>
      </c>
    </row>
    <row r="1035" spans="1:13" x14ac:dyDescent="0.2">
      <c r="A1035" s="2" t="str">
        <f t="shared" si="85"/>
        <v>Acct &amp; Finance</v>
      </c>
      <c r="C1035" s="132">
        <v>0</v>
      </c>
      <c r="D1035" s="133">
        <v>0</v>
      </c>
      <c r="E1035" s="52">
        <f t="shared" si="90"/>
        <v>0</v>
      </c>
      <c r="G1035" s="52">
        <f t="shared" si="86"/>
        <v>0</v>
      </c>
      <c r="H1035" s="52">
        <f t="shared" si="87"/>
        <v>0</v>
      </c>
      <c r="I1035" s="52"/>
      <c r="K1035" s="52">
        <f t="shared" si="88"/>
        <v>0</v>
      </c>
      <c r="L1035" s="52"/>
      <c r="M1035" s="52">
        <f t="shared" si="89"/>
        <v>0</v>
      </c>
    </row>
    <row r="1036" spans="1:13" x14ac:dyDescent="0.2">
      <c r="A1036" s="2" t="str">
        <f t="shared" si="85"/>
        <v>Engineering</v>
      </c>
      <c r="C1036" s="132">
        <v>0</v>
      </c>
      <c r="D1036" s="133">
        <v>0</v>
      </c>
      <c r="E1036" s="52">
        <f t="shared" si="90"/>
        <v>0</v>
      </c>
      <c r="G1036" s="52">
        <f t="shared" si="86"/>
        <v>0</v>
      </c>
      <c r="H1036" s="52">
        <f t="shared" si="87"/>
        <v>0</v>
      </c>
      <c r="I1036" s="52"/>
      <c r="K1036" s="52">
        <f t="shared" si="88"/>
        <v>0</v>
      </c>
      <c r="L1036" s="52"/>
      <c r="M1036" s="52">
        <f t="shared" si="89"/>
        <v>0</v>
      </c>
    </row>
    <row r="1037" spans="1:13" x14ac:dyDescent="0.2">
      <c r="A1037" s="2" t="str">
        <f t="shared" si="85"/>
        <v>Sales / Mktg</v>
      </c>
      <c r="C1037" s="132">
        <v>0</v>
      </c>
      <c r="D1037" s="133">
        <v>0</v>
      </c>
      <c r="E1037" s="52">
        <f t="shared" si="90"/>
        <v>0</v>
      </c>
      <c r="G1037" s="52">
        <f t="shared" si="86"/>
        <v>0</v>
      </c>
      <c r="H1037" s="52">
        <f t="shared" si="87"/>
        <v>0</v>
      </c>
      <c r="I1037" s="52"/>
      <c r="K1037" s="52">
        <f t="shared" si="88"/>
        <v>0</v>
      </c>
      <c r="L1037" s="52"/>
      <c r="M1037" s="52">
        <f t="shared" si="89"/>
        <v>0</v>
      </c>
    </row>
    <row r="1038" spans="1:13" x14ac:dyDescent="0.2">
      <c r="A1038" s="2" t="str">
        <f t="shared" si="85"/>
        <v>Cust Service</v>
      </c>
      <c r="C1038" s="132">
        <v>0</v>
      </c>
      <c r="D1038" s="133">
        <v>0</v>
      </c>
      <c r="E1038" s="52">
        <f t="shared" si="90"/>
        <v>0</v>
      </c>
      <c r="G1038" s="52">
        <f t="shared" si="86"/>
        <v>0</v>
      </c>
      <c r="H1038" s="52">
        <f t="shared" si="87"/>
        <v>0</v>
      </c>
      <c r="I1038" s="52"/>
      <c r="K1038" s="52">
        <f t="shared" si="88"/>
        <v>0</v>
      </c>
      <c r="L1038" s="52"/>
      <c r="M1038" s="52">
        <f t="shared" si="89"/>
        <v>0</v>
      </c>
    </row>
    <row r="1039" spans="1:13" x14ac:dyDescent="0.2">
      <c r="A1039" s="2" t="str">
        <f t="shared" si="85"/>
        <v>Supervision</v>
      </c>
      <c r="C1039" s="132">
        <v>0</v>
      </c>
      <c r="D1039" s="133">
        <v>0</v>
      </c>
      <c r="E1039" s="52">
        <f t="shared" si="90"/>
        <v>0</v>
      </c>
      <c r="G1039" s="52">
        <f t="shared" si="86"/>
        <v>0</v>
      </c>
      <c r="H1039" s="52">
        <f t="shared" si="87"/>
        <v>10018.800000000001</v>
      </c>
      <c r="I1039" s="52"/>
      <c r="K1039" s="52">
        <f t="shared" si="88"/>
        <v>1001.8799999999999</v>
      </c>
      <c r="L1039" s="52"/>
      <c r="M1039" s="52">
        <f t="shared" si="89"/>
        <v>11020.68</v>
      </c>
    </row>
    <row r="1040" spans="1:13" x14ac:dyDescent="0.2">
      <c r="A1040" s="2" t="str">
        <f t="shared" si="85"/>
        <v>Mat'ls Mgmt</v>
      </c>
      <c r="C1040" s="132">
        <v>0</v>
      </c>
      <c r="D1040" s="133">
        <v>0</v>
      </c>
      <c r="E1040" s="52">
        <f t="shared" si="90"/>
        <v>0</v>
      </c>
      <c r="G1040" s="52">
        <f t="shared" si="86"/>
        <v>0</v>
      </c>
      <c r="H1040" s="52">
        <f t="shared" si="87"/>
        <v>0</v>
      </c>
      <c r="I1040" s="52"/>
      <c r="K1040" s="52">
        <f t="shared" si="88"/>
        <v>0</v>
      </c>
      <c r="L1040" s="52"/>
      <c r="M1040" s="52">
        <f t="shared" si="89"/>
        <v>0</v>
      </c>
    </row>
    <row r="1041" spans="1:13" x14ac:dyDescent="0.2">
      <c r="A1041" s="2" t="str">
        <f t="shared" si="85"/>
        <v>Quality Control</v>
      </c>
      <c r="C1041" s="132">
        <v>0</v>
      </c>
      <c r="D1041" s="133">
        <v>0</v>
      </c>
      <c r="E1041" s="52">
        <f t="shared" si="90"/>
        <v>0</v>
      </c>
      <c r="G1041" s="52">
        <f t="shared" si="86"/>
        <v>0</v>
      </c>
      <c r="H1041" s="52">
        <f t="shared" si="87"/>
        <v>3278.8799999999997</v>
      </c>
      <c r="I1041" s="52"/>
      <c r="K1041" s="52">
        <f t="shared" si="88"/>
        <v>956.33999999999992</v>
      </c>
      <c r="L1041" s="52"/>
      <c r="M1041" s="52">
        <f t="shared" si="89"/>
        <v>4235.2199999999993</v>
      </c>
    </row>
    <row r="1042" spans="1:13" x14ac:dyDescent="0.2">
      <c r="A1042" s="2" t="str">
        <f t="shared" si="85"/>
        <v>Set-Up Techs</v>
      </c>
      <c r="C1042" s="132">
        <v>0</v>
      </c>
      <c r="D1042" s="133">
        <v>0</v>
      </c>
      <c r="E1042" s="52">
        <f t="shared" si="90"/>
        <v>0</v>
      </c>
      <c r="G1042" s="52">
        <f t="shared" si="86"/>
        <v>0</v>
      </c>
      <c r="H1042" s="52">
        <f t="shared" si="87"/>
        <v>8197.2000000000007</v>
      </c>
      <c r="I1042" s="52"/>
      <c r="K1042" s="52">
        <f t="shared" si="88"/>
        <v>2390.85</v>
      </c>
      <c r="L1042" s="52"/>
      <c r="M1042" s="52">
        <f t="shared" si="89"/>
        <v>10588.050000000001</v>
      </c>
    </row>
    <row r="1043" spans="1:13" x14ac:dyDescent="0.2">
      <c r="A1043" s="2" t="str">
        <f t="shared" si="85"/>
        <v>Mat'l Handling</v>
      </c>
      <c r="C1043" s="132">
        <v>0</v>
      </c>
      <c r="D1043" s="133">
        <v>0</v>
      </c>
      <c r="E1043" s="52">
        <f t="shared" si="90"/>
        <v>0</v>
      </c>
      <c r="G1043" s="52">
        <f t="shared" si="86"/>
        <v>0</v>
      </c>
      <c r="H1043" s="52">
        <f t="shared" si="87"/>
        <v>7377.4800000000005</v>
      </c>
      <c r="I1043" s="52"/>
      <c r="K1043" s="52">
        <f t="shared" si="88"/>
        <v>1001.8799999999998</v>
      </c>
      <c r="L1043" s="52"/>
      <c r="M1043" s="52">
        <f t="shared" si="89"/>
        <v>8379.36</v>
      </c>
    </row>
    <row r="1044" spans="1:13" x14ac:dyDescent="0.2">
      <c r="A1044" s="2" t="str">
        <f t="shared" si="85"/>
        <v>Ship &amp; Receive</v>
      </c>
      <c r="C1044" s="311">
        <v>0</v>
      </c>
      <c r="D1044" s="312">
        <v>0</v>
      </c>
      <c r="E1044" s="52">
        <f t="shared" si="90"/>
        <v>0</v>
      </c>
      <c r="G1044" s="52">
        <f t="shared" si="86"/>
        <v>0</v>
      </c>
      <c r="H1044" s="52">
        <f t="shared" si="87"/>
        <v>3552.12</v>
      </c>
      <c r="I1044" s="52"/>
      <c r="K1044" s="52">
        <f t="shared" si="88"/>
        <v>478.1699999999999</v>
      </c>
      <c r="L1044" s="52"/>
      <c r="M1044" s="52">
        <f t="shared" si="89"/>
        <v>4030.29</v>
      </c>
    </row>
    <row r="1045" spans="1:13" x14ac:dyDescent="0.2">
      <c r="A1045" s="2" t="str">
        <f t="shared" si="85"/>
        <v>Whse Labor</v>
      </c>
      <c r="C1045" s="311">
        <v>0</v>
      </c>
      <c r="D1045" s="312">
        <v>0</v>
      </c>
      <c r="E1045" s="52">
        <f t="shared" si="90"/>
        <v>0</v>
      </c>
      <c r="G1045" s="52">
        <f t="shared" si="86"/>
        <v>0</v>
      </c>
      <c r="H1045" s="52">
        <f t="shared" si="87"/>
        <v>12751.2</v>
      </c>
      <c r="I1045" s="52"/>
      <c r="K1045" s="52">
        <f t="shared" si="88"/>
        <v>2003.7599999999998</v>
      </c>
      <c r="L1045" s="52"/>
      <c r="M1045" s="52">
        <f t="shared" si="89"/>
        <v>14754.960000000001</v>
      </c>
    </row>
    <row r="1046" spans="1:13" x14ac:dyDescent="0.2">
      <c r="A1046" s="2" t="str">
        <f t="shared" si="85"/>
        <v>Future Use 16</v>
      </c>
      <c r="C1046" s="311">
        <v>0</v>
      </c>
      <c r="D1046" s="312">
        <v>0</v>
      </c>
      <c r="E1046" s="52">
        <f>C1046+D1046</f>
        <v>0</v>
      </c>
      <c r="G1046" s="52">
        <f t="shared" si="86"/>
        <v>0</v>
      </c>
      <c r="H1046" s="52">
        <f t="shared" si="87"/>
        <v>0</v>
      </c>
      <c r="I1046" s="52"/>
      <c r="K1046" s="52">
        <f t="shared" si="88"/>
        <v>0</v>
      </c>
      <c r="L1046" s="52"/>
      <c r="M1046" s="52">
        <f>SUM(E1046:K1046)</f>
        <v>0</v>
      </c>
    </row>
    <row r="1047" spans="1:13" x14ac:dyDescent="0.2">
      <c r="A1047" s="2" t="str">
        <f t="shared" si="85"/>
        <v>Future Use 17</v>
      </c>
      <c r="C1047" s="311">
        <v>0</v>
      </c>
      <c r="D1047" s="312">
        <v>0</v>
      </c>
      <c r="E1047" s="52">
        <f>C1047+D1047</f>
        <v>0</v>
      </c>
      <c r="G1047" s="52">
        <f t="shared" si="86"/>
        <v>0</v>
      </c>
      <c r="H1047" s="52">
        <f t="shared" si="87"/>
        <v>0</v>
      </c>
      <c r="I1047" s="52"/>
      <c r="K1047" s="52">
        <f t="shared" si="88"/>
        <v>0</v>
      </c>
      <c r="L1047" s="52"/>
      <c r="M1047" s="52">
        <f>SUM(E1047:K1047)</f>
        <v>0</v>
      </c>
    </row>
    <row r="1048" spans="1:13" x14ac:dyDescent="0.2">
      <c r="A1048" s="2" t="str">
        <f t="shared" si="85"/>
        <v>Future Use 18</v>
      </c>
      <c r="C1048" s="311">
        <v>0</v>
      </c>
      <c r="D1048" s="312">
        <v>0</v>
      </c>
      <c r="E1048" s="52">
        <f>C1048+D1048</f>
        <v>0</v>
      </c>
      <c r="G1048" s="52">
        <f t="shared" si="86"/>
        <v>0</v>
      </c>
      <c r="H1048" s="52">
        <f t="shared" si="87"/>
        <v>0</v>
      </c>
      <c r="I1048" s="52"/>
      <c r="K1048" s="52">
        <f t="shared" si="88"/>
        <v>0</v>
      </c>
      <c r="L1048" s="52"/>
      <c r="M1048" s="52">
        <f>SUM(E1048:K1048)</f>
        <v>0</v>
      </c>
    </row>
    <row r="1049" spans="1:13" x14ac:dyDescent="0.2">
      <c r="A1049" s="2" t="str">
        <f t="shared" si="85"/>
        <v>Future Use 19</v>
      </c>
      <c r="C1049" s="313">
        <v>0</v>
      </c>
      <c r="D1049" s="312">
        <v>0</v>
      </c>
      <c r="E1049" s="52">
        <f t="shared" si="90"/>
        <v>0</v>
      </c>
      <c r="G1049" s="99">
        <f t="shared" si="86"/>
        <v>0</v>
      </c>
      <c r="H1049" s="52">
        <f t="shared" si="87"/>
        <v>0</v>
      </c>
      <c r="I1049" s="52"/>
      <c r="K1049" s="52">
        <f t="shared" si="88"/>
        <v>0</v>
      </c>
      <c r="L1049" s="52"/>
      <c r="M1049" s="52">
        <f t="shared" si="89"/>
        <v>0</v>
      </c>
    </row>
    <row r="1050" spans="1:13" x14ac:dyDescent="0.2">
      <c r="A1050" s="2" t="str">
        <f t="shared" si="85"/>
        <v>Prod Labor</v>
      </c>
      <c r="D1050" s="47">
        <v>0</v>
      </c>
      <c r="E1050" s="52">
        <f t="shared" si="90"/>
        <v>0</v>
      </c>
      <c r="G1050" s="52"/>
      <c r="H1050" s="52">
        <f t="shared" si="87"/>
        <v>42528</v>
      </c>
      <c r="I1050" s="52"/>
      <c r="K1050" s="52">
        <f t="shared" si="88"/>
        <v>9772.5</v>
      </c>
      <c r="L1050" s="52"/>
      <c r="M1050" s="52">
        <f>SUM(E1050:K1050)</f>
        <v>52300.5</v>
      </c>
    </row>
    <row r="1051" spans="1:13" x14ac:dyDescent="0.2">
      <c r="A1051" s="2" t="str">
        <f t="shared" si="85"/>
        <v>Prod Labor B</v>
      </c>
      <c r="D1051" s="273">
        <v>0</v>
      </c>
      <c r="E1051" s="52">
        <f t="shared" si="90"/>
        <v>0</v>
      </c>
      <c r="G1051" s="52"/>
      <c r="H1051" s="52">
        <f t="shared" si="87"/>
        <v>0</v>
      </c>
      <c r="I1051" s="52"/>
      <c r="K1051" s="52">
        <f t="shared" si="88"/>
        <v>0</v>
      </c>
      <c r="L1051" s="52"/>
      <c r="M1051" s="52">
        <f>SUM(E1051:K1051)</f>
        <v>0</v>
      </c>
    </row>
    <row r="1052" spans="1:13" x14ac:dyDescent="0.2">
      <c r="A1052" s="2" t="str">
        <f t="shared" si="85"/>
        <v>Prod Labor C</v>
      </c>
      <c r="D1052" s="273">
        <v>0</v>
      </c>
      <c r="E1052" s="52">
        <f t="shared" si="90"/>
        <v>0</v>
      </c>
      <c r="G1052" s="99"/>
      <c r="H1052" s="52">
        <f t="shared" si="87"/>
        <v>0</v>
      </c>
      <c r="I1052" s="52"/>
      <c r="K1052" s="52">
        <f t="shared" si="88"/>
        <v>0</v>
      </c>
      <c r="L1052" s="99"/>
      <c r="M1052" s="52">
        <f>SUM(E1052:K1052)</f>
        <v>0</v>
      </c>
    </row>
    <row r="1053" spans="1:13" x14ac:dyDescent="0.2">
      <c r="A1053" s="2" t="str">
        <f t="shared" si="85"/>
        <v>Prod Labor D</v>
      </c>
      <c r="D1053" s="274">
        <v>0</v>
      </c>
      <c r="E1053" s="99">
        <f>C1053+D1053</f>
        <v>0</v>
      </c>
      <c r="G1053" s="99"/>
      <c r="H1053" s="99">
        <f t="shared" si="87"/>
        <v>0</v>
      </c>
      <c r="I1053" s="52"/>
      <c r="K1053" s="99">
        <f t="shared" si="88"/>
        <v>0</v>
      </c>
      <c r="L1053" s="99"/>
      <c r="M1053" s="99">
        <f>SUM(E1053:K1053)</f>
        <v>0</v>
      </c>
    </row>
    <row r="1054" spans="1:13" x14ac:dyDescent="0.2">
      <c r="A1054" s="2" t="str">
        <f>A938</f>
        <v>PrdContrLab</v>
      </c>
      <c r="C1054" s="42"/>
      <c r="D1054" s="135"/>
      <c r="E1054" s="99"/>
      <c r="G1054" s="52"/>
      <c r="H1054" s="52"/>
      <c r="I1054" s="99">
        <f>K938</f>
        <v>0</v>
      </c>
      <c r="K1054" s="52"/>
      <c r="L1054" s="52"/>
      <c r="M1054" s="52"/>
    </row>
    <row r="1056" spans="1:13" x14ac:dyDescent="0.2">
      <c r="A1056" s="4" t="s">
        <v>98</v>
      </c>
      <c r="C1056" s="56">
        <f>SUM(C1030:C1055)</f>
        <v>0</v>
      </c>
      <c r="D1056" s="56">
        <f>SUM(D1030:D1055)</f>
        <v>0</v>
      </c>
      <c r="E1056" s="56">
        <f>SUM(E1030:E1055)</f>
        <v>0</v>
      </c>
      <c r="G1056" s="56">
        <f>SUM(G1030:G1055)</f>
        <v>0</v>
      </c>
      <c r="H1056" s="56">
        <f>SUM(H1030:H1055)</f>
        <v>104098.08</v>
      </c>
      <c r="I1056" s="56">
        <f>SUM(I1030:I1055)</f>
        <v>0</v>
      </c>
      <c r="K1056" s="56">
        <f>SUM(K1030:K1055)</f>
        <v>18743.879999999997</v>
      </c>
      <c r="M1056" s="56">
        <f>SUM(M1030:M1055)</f>
        <v>122841.96</v>
      </c>
    </row>
    <row r="1081" spans="1:12" x14ac:dyDescent="0.2">
      <c r="A1081" s="42" t="s">
        <v>132</v>
      </c>
      <c r="L1081" s="8" t="s">
        <v>296</v>
      </c>
    </row>
    <row r="1082" spans="1:12" x14ac:dyDescent="0.2">
      <c r="A1082" s="2" t="str">
        <f>A2</f>
        <v>Plumbco, Inc.</v>
      </c>
    </row>
    <row r="1083" spans="1:12" x14ac:dyDescent="0.2">
      <c r="K1083" s="10">
        <f ca="1">NOW()</f>
        <v>43970.333883912041</v>
      </c>
      <c r="L1083" s="11">
        <f ca="1">NOW()</f>
        <v>43970.333883912041</v>
      </c>
    </row>
    <row r="1088" spans="1:12" x14ac:dyDescent="0.2">
      <c r="C1088" s="387" t="s">
        <v>156</v>
      </c>
      <c r="D1088" s="388"/>
      <c r="F1088" s="98" t="s">
        <v>263</v>
      </c>
      <c r="H1088" s="387" t="s">
        <v>141</v>
      </c>
      <c r="I1088" s="389"/>
      <c r="J1088" s="389"/>
      <c r="K1088" s="388"/>
      <c r="L1088" s="15"/>
    </row>
    <row r="1089" spans="1:12" x14ac:dyDescent="0.2">
      <c r="C1089" s="17"/>
      <c r="D1089" s="17" t="s">
        <v>137</v>
      </c>
      <c r="F1089" s="17" t="s">
        <v>137</v>
      </c>
      <c r="H1089" s="74" t="s">
        <v>139</v>
      </c>
      <c r="I1089" s="17" t="s">
        <v>72</v>
      </c>
      <c r="J1089" s="17" t="s">
        <v>128</v>
      </c>
      <c r="K1089" s="17"/>
      <c r="L1089" s="66" t="s">
        <v>95</v>
      </c>
    </row>
    <row r="1090" spans="1:12" x14ac:dyDescent="0.2">
      <c r="C1090" s="18" t="s">
        <v>107</v>
      </c>
      <c r="D1090" s="18" t="s">
        <v>138</v>
      </c>
      <c r="F1090" s="18" t="s">
        <v>138</v>
      </c>
      <c r="H1090" s="18" t="s">
        <v>140</v>
      </c>
      <c r="I1090" s="18" t="s">
        <v>114</v>
      </c>
      <c r="J1090" s="18" t="s">
        <v>114</v>
      </c>
      <c r="K1090" s="18" t="s">
        <v>95</v>
      </c>
      <c r="L1090" s="18" t="s">
        <v>136</v>
      </c>
    </row>
    <row r="1091" spans="1:12" x14ac:dyDescent="0.2">
      <c r="C1091" s="52"/>
      <c r="D1091" s="52"/>
      <c r="F1091" s="52"/>
      <c r="H1091" s="52"/>
      <c r="I1091" s="52"/>
      <c r="J1091" s="52"/>
      <c r="K1091" s="52"/>
      <c r="L1091" s="52"/>
    </row>
    <row r="1092" spans="1:12" x14ac:dyDescent="0.2">
      <c r="A1092" s="2" t="str">
        <f>L661</f>
        <v>Schedule PR - 01</v>
      </c>
      <c r="C1092" s="52"/>
      <c r="D1092" s="52">
        <f>-H687</f>
        <v>-354783.2</v>
      </c>
      <c r="F1092" s="52">
        <f>H682</f>
        <v>269108</v>
      </c>
      <c r="H1092" s="52"/>
      <c r="I1092" s="52"/>
      <c r="J1092" s="52"/>
      <c r="K1092" s="52">
        <f>H1092+I1092+J1092</f>
        <v>0</v>
      </c>
      <c r="L1092" s="52">
        <f>SUM(C1092:G1092)+K1092</f>
        <v>-85675.200000000012</v>
      </c>
    </row>
    <row r="1093" spans="1:12" x14ac:dyDescent="0.2">
      <c r="C1093" s="52"/>
      <c r="D1093" s="52"/>
      <c r="F1093" s="52"/>
      <c r="G1093" s="52"/>
      <c r="H1093" s="52"/>
      <c r="I1093" s="52"/>
      <c r="J1093" s="52"/>
      <c r="K1093" s="52"/>
      <c r="L1093" s="52"/>
    </row>
    <row r="1094" spans="1:12" x14ac:dyDescent="0.2">
      <c r="A1094" s="2" t="str">
        <f>L721</f>
        <v>Schedule PR - 02</v>
      </c>
      <c r="C1094" s="52">
        <f>L751</f>
        <v>2150720</v>
      </c>
      <c r="D1094" s="52"/>
      <c r="E1094" s="52"/>
      <c r="F1094" s="52"/>
      <c r="G1094" s="52"/>
      <c r="H1094" s="52"/>
      <c r="I1094" s="52"/>
      <c r="J1094" s="52"/>
      <c r="K1094" s="52">
        <f>H1094+I1094+J1094</f>
        <v>0</v>
      </c>
      <c r="L1094" s="52">
        <f>SUM(C1094:G1094)+K1094</f>
        <v>2150720</v>
      </c>
    </row>
    <row r="1095" spans="1:12" x14ac:dyDescent="0.2">
      <c r="C1095" s="52"/>
      <c r="D1095" s="52"/>
      <c r="E1095" s="52"/>
      <c r="F1095" s="52"/>
      <c r="G1095" s="52"/>
      <c r="H1095" s="52"/>
      <c r="I1095" s="52"/>
      <c r="J1095" s="52"/>
      <c r="K1095" s="52"/>
      <c r="L1095" s="52"/>
    </row>
    <row r="1096" spans="1:12" x14ac:dyDescent="0.2">
      <c r="A1096" s="2" t="str">
        <f>L781</f>
        <v>Schedule PR - 03</v>
      </c>
      <c r="C1096" s="52"/>
      <c r="D1096" s="52">
        <f>F817</f>
        <v>2855840</v>
      </c>
      <c r="E1096" s="52"/>
      <c r="F1096" s="52"/>
      <c r="G1096" s="52"/>
      <c r="H1096" s="52"/>
      <c r="I1096" s="52"/>
      <c r="J1096" s="52"/>
      <c r="K1096" s="52">
        <f>H1096+I1096+J1096</f>
        <v>0</v>
      </c>
      <c r="L1096" s="52">
        <f>SUM(C1096:G1096)+K1096</f>
        <v>2855840</v>
      </c>
    </row>
    <row r="1097" spans="1:12" x14ac:dyDescent="0.2">
      <c r="C1097" s="52"/>
      <c r="D1097" s="52"/>
      <c r="E1097" s="52"/>
      <c r="F1097" s="52"/>
      <c r="G1097" s="52"/>
      <c r="H1097" s="52"/>
      <c r="I1097" s="52"/>
      <c r="J1097" s="52"/>
      <c r="K1097" s="52"/>
      <c r="L1097" s="52"/>
    </row>
    <row r="1098" spans="1:12" x14ac:dyDescent="0.2">
      <c r="A1098" s="2" t="str">
        <f>I841</f>
        <v>Schedule PR - 04</v>
      </c>
      <c r="C1098" s="52">
        <f>G871</f>
        <v>0</v>
      </c>
      <c r="D1098" s="52"/>
      <c r="E1098" s="52"/>
      <c r="F1098" s="52"/>
      <c r="G1098" s="52"/>
      <c r="H1098" s="52"/>
      <c r="I1098" s="52">
        <f>I871</f>
        <v>0</v>
      </c>
      <c r="J1098" s="52"/>
      <c r="K1098" s="52">
        <f>H1098+I1098+J1098</f>
        <v>0</v>
      </c>
      <c r="L1098" s="52">
        <f>SUM(C1098:G1098)+K1098</f>
        <v>0</v>
      </c>
    </row>
    <row r="1099" spans="1:12" x14ac:dyDescent="0.2">
      <c r="C1099" s="52"/>
      <c r="D1099" s="52"/>
      <c r="E1099" s="52"/>
      <c r="F1099" s="52"/>
      <c r="G1099" s="52"/>
      <c r="H1099" s="52"/>
      <c r="I1099" s="52"/>
      <c r="J1099" s="52"/>
      <c r="K1099" s="52"/>
      <c r="L1099" s="52"/>
    </row>
    <row r="1100" spans="1:12" x14ac:dyDescent="0.2">
      <c r="A1100" s="2" t="str">
        <f>K901</f>
        <v>Schedule PR - 05</v>
      </c>
      <c r="C1100" s="52"/>
      <c r="D1100" s="52">
        <f>H935</f>
        <v>208196.16</v>
      </c>
      <c r="E1100" s="52"/>
      <c r="F1100" s="52"/>
      <c r="G1100" s="52"/>
      <c r="H1100" s="52"/>
      <c r="I1100" s="52">
        <f>K935+K940</f>
        <v>104098.08</v>
      </c>
      <c r="J1100" s="52"/>
      <c r="K1100" s="52">
        <f>H1100+I1100+J1100</f>
        <v>104098.08</v>
      </c>
      <c r="L1100" s="52">
        <f>SUM(C1100:G1100)+K1100</f>
        <v>312294.24</v>
      </c>
    </row>
    <row r="1101" spans="1:12" x14ac:dyDescent="0.2">
      <c r="C1101" s="52"/>
      <c r="D1101" s="52"/>
      <c r="E1101" s="52"/>
      <c r="F1101" s="52"/>
      <c r="G1101" s="52"/>
      <c r="H1101" s="52"/>
      <c r="I1101" s="52"/>
      <c r="J1101" s="52"/>
      <c r="K1101" s="52"/>
      <c r="L1101" s="52"/>
    </row>
    <row r="1102" spans="1:12" x14ac:dyDescent="0.2">
      <c r="A1102" s="2" t="str">
        <f>O961</f>
        <v>Schedule PR - 06</v>
      </c>
      <c r="C1102" s="52"/>
      <c r="D1102" s="52"/>
      <c r="E1102" s="52"/>
      <c r="F1102" s="52"/>
      <c r="G1102" s="52"/>
      <c r="H1102" s="52"/>
      <c r="I1102" s="52"/>
      <c r="J1102" s="52">
        <f>O996</f>
        <v>18743.879999999997</v>
      </c>
      <c r="K1102" s="52">
        <f>H1102+I1102+J1102</f>
        <v>18743.879999999997</v>
      </c>
      <c r="L1102" s="52">
        <f>SUM(C1102:G1102)+K1102</f>
        <v>18743.879999999997</v>
      </c>
    </row>
    <row r="1103" spans="1:12" x14ac:dyDescent="0.2">
      <c r="C1103" s="52"/>
      <c r="D1103" s="52"/>
      <c r="E1103" s="52"/>
      <c r="F1103" s="52"/>
      <c r="G1103" s="52"/>
      <c r="H1103" s="52"/>
      <c r="I1103" s="52"/>
      <c r="J1103" s="52"/>
      <c r="K1103" s="52"/>
      <c r="L1103" s="52"/>
    </row>
    <row r="1104" spans="1:12" x14ac:dyDescent="0.2">
      <c r="A1104" s="2" t="str">
        <f>M1021</f>
        <v>Schedule PR - 07</v>
      </c>
      <c r="C1104" s="99">
        <v>0</v>
      </c>
      <c r="D1104" s="99">
        <v>0</v>
      </c>
      <c r="E1104" s="99"/>
      <c r="F1104" s="99">
        <v>0</v>
      </c>
      <c r="G1104" s="99"/>
      <c r="H1104" s="99">
        <f>E1056</f>
        <v>0</v>
      </c>
      <c r="I1104" s="99">
        <v>0</v>
      </c>
      <c r="J1104" s="99">
        <v>0</v>
      </c>
      <c r="K1104" s="99">
        <f>H1104+I1104+J1104</f>
        <v>0</v>
      </c>
      <c r="L1104" s="99">
        <f>SUM(C1104:G1104)+K1104</f>
        <v>0</v>
      </c>
    </row>
    <row r="1105" spans="1:12" x14ac:dyDescent="0.2">
      <c r="C1105" s="52"/>
      <c r="D1105" s="52"/>
      <c r="E1105" s="52"/>
      <c r="F1105" s="52"/>
      <c r="G1105" s="52"/>
      <c r="H1105" s="52"/>
      <c r="I1105" s="52"/>
      <c r="J1105" s="52"/>
      <c r="K1105" s="52"/>
      <c r="L1105" s="52"/>
    </row>
    <row r="1106" spans="1:12" x14ac:dyDescent="0.2">
      <c r="B1106" s="2" t="s">
        <v>98</v>
      </c>
      <c r="C1106" s="52">
        <f>SUM(C1091:C1105)</f>
        <v>2150720</v>
      </c>
      <c r="D1106" s="52">
        <f>SUM(D1091:D1105)</f>
        <v>2709252.96</v>
      </c>
      <c r="E1106" s="52"/>
      <c r="F1106" s="52">
        <f t="shared" ref="F1106:K1106" si="91">SUM(F1091:F1105)</f>
        <v>269108</v>
      </c>
      <c r="G1106" s="52"/>
      <c r="H1106" s="52">
        <f t="shared" si="91"/>
        <v>0</v>
      </c>
      <c r="I1106" s="52">
        <f t="shared" si="91"/>
        <v>104098.08</v>
      </c>
      <c r="J1106" s="52">
        <f t="shared" si="91"/>
        <v>18743.879999999997</v>
      </c>
      <c r="K1106" s="52">
        <f t="shared" si="91"/>
        <v>122841.95999999999</v>
      </c>
      <c r="L1106" s="52">
        <f>SUM(C1106:G1106)+K1106</f>
        <v>5251922.92</v>
      </c>
    </row>
    <row r="1107" spans="1:12" x14ac:dyDescent="0.2">
      <c r="C1107" s="52"/>
      <c r="D1107" s="136"/>
      <c r="E1107" s="99"/>
      <c r="F1107" s="52"/>
      <c r="G1107" s="99"/>
      <c r="H1107" s="52"/>
      <c r="I1107" s="52"/>
      <c r="J1107" s="52"/>
      <c r="K1107" s="52"/>
      <c r="L1107" s="52"/>
    </row>
    <row r="1108" spans="1:12" x14ac:dyDescent="0.2">
      <c r="D1108" s="4"/>
      <c r="E1108" s="52"/>
      <c r="G1108" s="52"/>
    </row>
    <row r="1110" spans="1:12" x14ac:dyDescent="0.2">
      <c r="A1110" s="2" t="s">
        <v>262</v>
      </c>
      <c r="C1110" s="99">
        <f>I2649</f>
        <v>2150720</v>
      </c>
      <c r="D1110" s="99">
        <f>I2650</f>
        <v>2709252.96</v>
      </c>
      <c r="E1110" s="99"/>
      <c r="F1110" s="99">
        <f>I2651</f>
        <v>269108</v>
      </c>
      <c r="G1110" s="99"/>
      <c r="H1110" s="42"/>
      <c r="I1110" s="42"/>
      <c r="J1110" s="42"/>
      <c r="K1110" s="99">
        <f>I2652</f>
        <v>122841.96</v>
      </c>
      <c r="L1110" s="99">
        <f>SUM(C1110:G1110)+K1110</f>
        <v>5251922.92</v>
      </c>
    </row>
    <row r="1112" spans="1:12" x14ac:dyDescent="0.2">
      <c r="A1112" s="2" t="s">
        <v>142</v>
      </c>
      <c r="C1112" s="56">
        <f>C1106-C1110</f>
        <v>0</v>
      </c>
      <c r="D1112" s="56">
        <f>D1106-D1110</f>
        <v>0</v>
      </c>
      <c r="E1112" s="56"/>
      <c r="F1112" s="56">
        <f>F1106-F1110</f>
        <v>0</v>
      </c>
      <c r="G1112" s="56"/>
      <c r="K1112" s="56">
        <f>K1106-K1110</f>
        <v>0</v>
      </c>
      <c r="L1112" s="56">
        <f>L1106-L1110</f>
        <v>0</v>
      </c>
    </row>
    <row r="1141" spans="1:13" x14ac:dyDescent="0.2">
      <c r="A1141" s="42" t="s">
        <v>157</v>
      </c>
      <c r="J1141" s="8" t="s">
        <v>297</v>
      </c>
    </row>
    <row r="1142" spans="1:13" x14ac:dyDescent="0.2">
      <c r="A1142" s="2" t="str">
        <f>A2</f>
        <v>Plumbco, Inc.</v>
      </c>
    </row>
    <row r="1143" spans="1:13" x14ac:dyDescent="0.2">
      <c r="I1143" s="10">
        <f ca="1">NOW()</f>
        <v>43970.333883912041</v>
      </c>
      <c r="J1143" s="11">
        <f ca="1">NOW()</f>
        <v>43970.333883912041</v>
      </c>
    </row>
    <row r="1144" spans="1:13" x14ac:dyDescent="0.2">
      <c r="L1144" s="10"/>
      <c r="M1144" s="11"/>
    </row>
    <row r="1146" spans="1:13" x14ac:dyDescent="0.2">
      <c r="C1146" s="387" t="s">
        <v>155</v>
      </c>
      <c r="D1146" s="389"/>
      <c r="E1146" s="388"/>
      <c r="H1146" s="387" t="s">
        <v>129</v>
      </c>
      <c r="I1146" s="389"/>
      <c r="J1146" s="388"/>
    </row>
    <row r="1147" spans="1:13" x14ac:dyDescent="0.2">
      <c r="C1147" s="137" t="s">
        <v>154</v>
      </c>
      <c r="D1147" s="138"/>
      <c r="E1147" s="139">
        <v>0</v>
      </c>
      <c r="H1147" s="137" t="s">
        <v>154</v>
      </c>
      <c r="I1147" s="138"/>
      <c r="J1147" s="139">
        <v>75000</v>
      </c>
    </row>
    <row r="1148" spans="1:13" x14ac:dyDescent="0.2">
      <c r="C1148" s="17" t="s">
        <v>150</v>
      </c>
      <c r="D1148" s="17"/>
      <c r="E1148" s="17" t="s">
        <v>83</v>
      </c>
      <c r="H1148" s="17" t="s">
        <v>150</v>
      </c>
      <c r="I1148" s="17"/>
      <c r="J1148" s="17" t="s">
        <v>83</v>
      </c>
    </row>
    <row r="1149" spans="1:13" x14ac:dyDescent="0.2">
      <c r="C1149" s="41" t="s">
        <v>151</v>
      </c>
      <c r="D1149" s="18" t="s">
        <v>152</v>
      </c>
      <c r="E1149" s="18" t="s">
        <v>153</v>
      </c>
      <c r="H1149" s="41" t="s">
        <v>151</v>
      </c>
      <c r="I1149" s="18" t="s">
        <v>152</v>
      </c>
      <c r="J1149" s="18" t="s">
        <v>153</v>
      </c>
    </row>
    <row r="1151" spans="1:13" x14ac:dyDescent="0.2">
      <c r="A1151" s="2" t="s">
        <v>145</v>
      </c>
      <c r="C1151" s="45">
        <v>9000</v>
      </c>
      <c r="D1151" s="2">
        <f>D817</f>
        <v>85</v>
      </c>
      <c r="E1151" s="52">
        <f>C1151*D1151</f>
        <v>765000</v>
      </c>
      <c r="H1151" s="45">
        <v>9000</v>
      </c>
      <c r="I1151" s="2">
        <f>E751</f>
        <v>27</v>
      </c>
      <c r="J1151" s="52">
        <f>H1151*I1151</f>
        <v>243000</v>
      </c>
    </row>
    <row r="1152" spans="1:13" x14ac:dyDescent="0.2">
      <c r="A1152" s="2" t="s">
        <v>332</v>
      </c>
      <c r="C1152" s="47">
        <v>200</v>
      </c>
      <c r="D1152" s="2">
        <f>D1151</f>
        <v>85</v>
      </c>
      <c r="E1152" s="52">
        <f t="shared" ref="E1152:E1165" si="92">C1152*D1152</f>
        <v>17000</v>
      </c>
      <c r="H1152" s="47">
        <v>200</v>
      </c>
      <c r="I1152" s="2">
        <f>I1151</f>
        <v>27</v>
      </c>
      <c r="J1152" s="52">
        <f t="shared" ref="J1152:J1165" si="93">H1152*I1152</f>
        <v>5400</v>
      </c>
    </row>
    <row r="1153" spans="1:10" x14ac:dyDescent="0.2">
      <c r="A1153" s="2" t="s">
        <v>331</v>
      </c>
      <c r="C1153" s="47">
        <v>75</v>
      </c>
      <c r="D1153" s="2">
        <f>D1152</f>
        <v>85</v>
      </c>
      <c r="E1153" s="52">
        <f t="shared" si="92"/>
        <v>6375</v>
      </c>
      <c r="H1153" s="47">
        <v>75</v>
      </c>
      <c r="I1153" s="2">
        <f>I1152</f>
        <v>27</v>
      </c>
      <c r="J1153" s="52">
        <f t="shared" si="93"/>
        <v>2025</v>
      </c>
    </row>
    <row r="1154" spans="1:10" x14ac:dyDescent="0.2">
      <c r="A1154" s="2" t="s">
        <v>146</v>
      </c>
      <c r="C1154" s="140">
        <v>6.2E-2</v>
      </c>
      <c r="D1154" s="52">
        <f>E$1188-E1147</f>
        <v>3101202.92</v>
      </c>
      <c r="E1154" s="52">
        <f t="shared" si="92"/>
        <v>192274.58103999999</v>
      </c>
      <c r="H1154" s="140">
        <v>6.2E-2</v>
      </c>
      <c r="I1154" s="52">
        <f>J$1188-J1147</f>
        <v>2075720</v>
      </c>
      <c r="J1154" s="52">
        <f t="shared" si="93"/>
        <v>128694.64</v>
      </c>
    </row>
    <row r="1155" spans="1:10" x14ac:dyDescent="0.2">
      <c r="A1155" s="26" t="s">
        <v>147</v>
      </c>
      <c r="B1155" s="27"/>
      <c r="C1155" s="140">
        <v>1.4500000000000001E-2</v>
      </c>
      <c r="D1155" s="52">
        <f>E$1188</f>
        <v>3101202.92</v>
      </c>
      <c r="E1155" s="52">
        <f t="shared" si="92"/>
        <v>44967.442340000001</v>
      </c>
      <c r="H1155" s="140">
        <v>1.4500000000000001E-2</v>
      </c>
      <c r="I1155" s="52">
        <f>J$1188</f>
        <v>2150720</v>
      </c>
      <c r="J1155" s="52">
        <f t="shared" si="93"/>
        <v>31185.440000000002</v>
      </c>
    </row>
    <row r="1156" spans="1:10" x14ac:dyDescent="0.2">
      <c r="A1156" s="80" t="s">
        <v>148</v>
      </c>
      <c r="B1156" s="141"/>
      <c r="C1156" s="133">
        <v>0</v>
      </c>
      <c r="D1156" s="2">
        <f>D1153</f>
        <v>85</v>
      </c>
      <c r="E1156" s="52">
        <f t="shared" si="92"/>
        <v>0</v>
      </c>
      <c r="H1156" s="47">
        <v>0</v>
      </c>
      <c r="I1156" s="2">
        <f>I1153</f>
        <v>27</v>
      </c>
      <c r="J1156" s="52">
        <f t="shared" si="93"/>
        <v>0</v>
      </c>
    </row>
    <row r="1157" spans="1:10" x14ac:dyDescent="0.2">
      <c r="A1157" s="80" t="s">
        <v>148</v>
      </c>
      <c r="B1157" s="141"/>
      <c r="C1157" s="133">
        <v>0</v>
      </c>
      <c r="D1157" s="2">
        <f>D1156</f>
        <v>85</v>
      </c>
      <c r="E1157" s="52">
        <f t="shared" si="92"/>
        <v>0</v>
      </c>
      <c r="H1157" s="47">
        <v>0</v>
      </c>
      <c r="I1157" s="2">
        <f>I1156</f>
        <v>27</v>
      </c>
      <c r="J1157" s="52">
        <f t="shared" si="93"/>
        <v>0</v>
      </c>
    </row>
    <row r="1158" spans="1:10" x14ac:dyDescent="0.2">
      <c r="A1158" s="80" t="s">
        <v>148</v>
      </c>
      <c r="B1158" s="141"/>
      <c r="C1158" s="133">
        <v>0</v>
      </c>
      <c r="D1158" s="2">
        <f>D1157</f>
        <v>85</v>
      </c>
      <c r="E1158" s="52">
        <f t="shared" si="92"/>
        <v>0</v>
      </c>
      <c r="H1158" s="47">
        <v>0</v>
      </c>
      <c r="I1158" s="2">
        <f>I1157</f>
        <v>27</v>
      </c>
      <c r="J1158" s="52">
        <f t="shared" si="93"/>
        <v>0</v>
      </c>
    </row>
    <row r="1159" spans="1:10" x14ac:dyDescent="0.2">
      <c r="A1159" s="80" t="s">
        <v>148</v>
      </c>
      <c r="B1159" s="141"/>
      <c r="C1159" s="133">
        <v>0</v>
      </c>
      <c r="D1159" s="2">
        <f>D1158</f>
        <v>85</v>
      </c>
      <c r="E1159" s="52">
        <f t="shared" si="92"/>
        <v>0</v>
      </c>
      <c r="H1159" s="47">
        <v>0</v>
      </c>
      <c r="I1159" s="2">
        <f>I1158</f>
        <v>27</v>
      </c>
      <c r="J1159" s="52">
        <f t="shared" si="93"/>
        <v>0</v>
      </c>
    </row>
    <row r="1160" spans="1:10" x14ac:dyDescent="0.2">
      <c r="A1160" s="80" t="s">
        <v>148</v>
      </c>
      <c r="B1160" s="141"/>
      <c r="C1160" s="133">
        <v>0</v>
      </c>
      <c r="D1160" s="2">
        <f>D1159</f>
        <v>85</v>
      </c>
      <c r="E1160" s="52">
        <f t="shared" si="92"/>
        <v>0</v>
      </c>
      <c r="H1160" s="47">
        <v>0</v>
      </c>
      <c r="I1160" s="2">
        <f>I1159</f>
        <v>27</v>
      </c>
      <c r="J1160" s="52">
        <f t="shared" si="93"/>
        <v>0</v>
      </c>
    </row>
    <row r="1161" spans="1:10" x14ac:dyDescent="0.2">
      <c r="A1161" s="80" t="s">
        <v>556</v>
      </c>
      <c r="B1161" s="141"/>
      <c r="C1161" s="142">
        <v>0.04</v>
      </c>
      <c r="D1161" s="52">
        <f>E$1188</f>
        <v>3101202.92</v>
      </c>
      <c r="E1161" s="52">
        <f t="shared" si="92"/>
        <v>124048.1168</v>
      </c>
      <c r="F1161" s="143"/>
      <c r="H1161" s="140">
        <v>0.02</v>
      </c>
      <c r="I1161" s="52">
        <f>J$1188</f>
        <v>2150720</v>
      </c>
      <c r="J1161" s="52">
        <f t="shared" si="93"/>
        <v>43014.400000000001</v>
      </c>
    </row>
    <row r="1162" spans="1:10" x14ac:dyDescent="0.2">
      <c r="A1162" s="80" t="s">
        <v>557</v>
      </c>
      <c r="B1162" s="141"/>
      <c r="C1162" s="142">
        <v>0.02</v>
      </c>
      <c r="D1162" s="52">
        <f>E$1188</f>
        <v>3101202.92</v>
      </c>
      <c r="E1162" s="52">
        <f t="shared" si="92"/>
        <v>62024.058400000002</v>
      </c>
      <c r="F1162" s="144"/>
      <c r="H1162" s="140">
        <v>0.03</v>
      </c>
      <c r="I1162" s="52">
        <f>J$1188</f>
        <v>2150720</v>
      </c>
      <c r="J1162" s="52">
        <f t="shared" si="93"/>
        <v>64521.599999999999</v>
      </c>
    </row>
    <row r="1163" spans="1:10" x14ac:dyDescent="0.2">
      <c r="A1163" s="80" t="s">
        <v>149</v>
      </c>
      <c r="B1163" s="141"/>
      <c r="C1163" s="142">
        <v>0</v>
      </c>
      <c r="D1163" s="52">
        <f>E$1188</f>
        <v>3101202.92</v>
      </c>
      <c r="E1163" s="52">
        <f t="shared" si="92"/>
        <v>0</v>
      </c>
      <c r="H1163" s="140">
        <v>0</v>
      </c>
      <c r="I1163" s="52">
        <f>J$1188</f>
        <v>2150720</v>
      </c>
      <c r="J1163" s="52">
        <f t="shared" si="93"/>
        <v>0</v>
      </c>
    </row>
    <row r="1164" spans="1:10" x14ac:dyDescent="0.2">
      <c r="A1164" s="80" t="s">
        <v>149</v>
      </c>
      <c r="B1164" s="141"/>
      <c r="C1164" s="142">
        <v>0</v>
      </c>
      <c r="D1164" s="52">
        <f>E$1188</f>
        <v>3101202.92</v>
      </c>
      <c r="E1164" s="52">
        <f t="shared" si="92"/>
        <v>0</v>
      </c>
      <c r="H1164" s="140">
        <v>0</v>
      </c>
      <c r="I1164" s="52">
        <f>J$1188</f>
        <v>2150720</v>
      </c>
      <c r="J1164" s="52">
        <f t="shared" si="93"/>
        <v>0</v>
      </c>
    </row>
    <row r="1165" spans="1:10" x14ac:dyDescent="0.2">
      <c r="A1165" s="85" t="s">
        <v>149</v>
      </c>
      <c r="B1165" s="145"/>
      <c r="C1165" s="146">
        <v>0</v>
      </c>
      <c r="D1165" s="52">
        <f>E$1188</f>
        <v>3101202.92</v>
      </c>
      <c r="E1165" s="99">
        <f t="shared" si="92"/>
        <v>0</v>
      </c>
      <c r="H1165" s="147">
        <v>0</v>
      </c>
      <c r="I1165" s="52">
        <f>J$1188</f>
        <v>2150720</v>
      </c>
      <c r="J1165" s="99">
        <f t="shared" si="93"/>
        <v>0</v>
      </c>
    </row>
    <row r="1167" spans="1:10" x14ac:dyDescent="0.2">
      <c r="B1167" s="8" t="s">
        <v>162</v>
      </c>
      <c r="E1167" s="52">
        <f>SUM(E1150:E1166)</f>
        <v>1211689.1985799999</v>
      </c>
      <c r="J1167" s="52">
        <f>SUM(J1150:J1166)</f>
        <v>517841.08</v>
      </c>
    </row>
    <row r="1169" spans="1:10" x14ac:dyDescent="0.2">
      <c r="A1169" s="2" t="s">
        <v>158</v>
      </c>
      <c r="E1169" s="52">
        <f>H677</f>
        <v>137300</v>
      </c>
      <c r="F1169" s="52"/>
      <c r="J1169" s="52"/>
    </row>
    <row r="1170" spans="1:10" x14ac:dyDescent="0.2">
      <c r="A1170" s="2" t="s">
        <v>159</v>
      </c>
      <c r="E1170" s="52">
        <f>H678</f>
        <v>109840</v>
      </c>
      <c r="F1170" s="52"/>
      <c r="J1170" s="52"/>
    </row>
    <row r="1171" spans="1:10" x14ac:dyDescent="0.2">
      <c r="A1171" s="2" t="s">
        <v>160</v>
      </c>
      <c r="E1171" s="52">
        <f>H679</f>
        <v>21968</v>
      </c>
      <c r="F1171" s="52"/>
      <c r="J1171" s="52"/>
    </row>
    <row r="1172" spans="1:10" x14ac:dyDescent="0.2">
      <c r="A1172" s="2" t="s">
        <v>81</v>
      </c>
      <c r="E1172" s="99">
        <f>H680</f>
        <v>0</v>
      </c>
      <c r="F1172" s="52"/>
      <c r="J1172" s="99"/>
    </row>
    <row r="1174" spans="1:10" x14ac:dyDescent="0.2">
      <c r="B1174" s="8" t="s">
        <v>161</v>
      </c>
      <c r="E1174" s="52">
        <f>SUM(E1167:E1173)</f>
        <v>1480797.1985799999</v>
      </c>
      <c r="J1174" s="52">
        <f>SUM(J1167:J1173)</f>
        <v>517841.08</v>
      </c>
    </row>
    <row r="1176" spans="1:10" x14ac:dyDescent="0.2">
      <c r="A1176" s="2" t="s">
        <v>163</v>
      </c>
      <c r="E1176" s="99">
        <f>D1106</f>
        <v>2709252.96</v>
      </c>
      <c r="F1176" s="99"/>
      <c r="H1176" s="99"/>
      <c r="I1176" s="99"/>
      <c r="J1176" s="99">
        <f>C1106</f>
        <v>2150720</v>
      </c>
    </row>
    <row r="1178" spans="1:10" x14ac:dyDescent="0.2">
      <c r="A1178" s="2" t="s">
        <v>164</v>
      </c>
      <c r="E1178" s="102">
        <f>IF(E1176=0,0,E1174/E1176)</f>
        <v>0.54657029832312143</v>
      </c>
      <c r="J1178" s="102">
        <f>IF(J1176=0,0,J1174/J1176)</f>
        <v>0.24077568442196101</v>
      </c>
    </row>
    <row r="1180" spans="1:10" x14ac:dyDescent="0.2">
      <c r="A1180" s="148"/>
      <c r="B1180" s="149" t="s">
        <v>221</v>
      </c>
      <c r="C1180" s="148"/>
      <c r="D1180" s="148"/>
      <c r="E1180" s="148"/>
      <c r="F1180" s="149"/>
      <c r="G1180" s="149" t="s">
        <v>221</v>
      </c>
      <c r="H1180" s="148"/>
      <c r="I1180" s="148"/>
      <c r="J1180" s="148"/>
    </row>
    <row r="1181" spans="1:10" x14ac:dyDescent="0.2">
      <c r="A1181" s="148"/>
      <c r="B1181" s="150" t="s">
        <v>222</v>
      </c>
      <c r="C1181" s="148"/>
      <c r="D1181" s="148"/>
      <c r="E1181" s="151">
        <f>F817</f>
        <v>2855840</v>
      </c>
      <c r="F1181" s="150"/>
      <c r="G1181" s="150" t="s">
        <v>223</v>
      </c>
      <c r="H1181" s="148"/>
      <c r="I1181" s="148"/>
      <c r="J1181" s="151">
        <f>L751</f>
        <v>2150720</v>
      </c>
    </row>
    <row r="1182" spans="1:10" x14ac:dyDescent="0.2">
      <c r="A1182" s="148"/>
      <c r="B1182" s="150" t="s">
        <v>224</v>
      </c>
      <c r="C1182" s="148"/>
      <c r="D1182" s="148"/>
      <c r="E1182" s="151">
        <f>H935</f>
        <v>208196.16</v>
      </c>
      <c r="F1182" s="150"/>
      <c r="G1182" s="150" t="s">
        <v>224</v>
      </c>
      <c r="H1182" s="148"/>
      <c r="I1182" s="148"/>
      <c r="J1182" s="151">
        <f>G871</f>
        <v>0</v>
      </c>
    </row>
    <row r="1183" spans="1:10" x14ac:dyDescent="0.2">
      <c r="A1183" s="148"/>
      <c r="B1183" s="150" t="s">
        <v>225</v>
      </c>
      <c r="C1183" s="148"/>
      <c r="D1183" s="148"/>
      <c r="E1183" s="151">
        <f>K935</f>
        <v>104098.08</v>
      </c>
      <c r="F1183" s="150"/>
      <c r="G1183" s="150" t="s">
        <v>225</v>
      </c>
      <c r="H1183" s="148"/>
      <c r="I1183" s="148"/>
      <c r="J1183" s="151">
        <f>I871</f>
        <v>0</v>
      </c>
    </row>
    <row r="1184" spans="1:10" x14ac:dyDescent="0.2">
      <c r="A1184" s="148"/>
      <c r="B1184" s="150" t="s">
        <v>231</v>
      </c>
      <c r="C1184" s="148"/>
      <c r="D1184" s="148"/>
      <c r="E1184" s="151">
        <f>O996</f>
        <v>18743.879999999997</v>
      </c>
      <c r="F1184" s="150"/>
      <c r="G1184" s="150" t="s">
        <v>226</v>
      </c>
      <c r="H1184" s="148"/>
      <c r="I1184" s="148"/>
      <c r="J1184" s="151">
        <v>0</v>
      </c>
    </row>
    <row r="1185" spans="1:13" x14ac:dyDescent="0.2">
      <c r="A1185" s="148"/>
      <c r="B1185" s="150" t="s">
        <v>227</v>
      </c>
      <c r="C1185" s="148"/>
      <c r="D1185" s="148"/>
      <c r="E1185" s="151">
        <f>D1056</f>
        <v>0</v>
      </c>
      <c r="F1185" s="150"/>
      <c r="G1185" s="150" t="s">
        <v>227</v>
      </c>
      <c r="H1185" s="148"/>
      <c r="I1185" s="148"/>
      <c r="J1185" s="151">
        <f>C1056</f>
        <v>0</v>
      </c>
    </row>
    <row r="1186" spans="1:13" x14ac:dyDescent="0.2">
      <c r="A1186" s="148"/>
      <c r="B1186" s="150" t="s">
        <v>228</v>
      </c>
      <c r="C1186" s="148"/>
      <c r="D1186" s="148"/>
      <c r="E1186" s="151">
        <f>-H687</f>
        <v>-354783.2</v>
      </c>
      <c r="F1186" s="150"/>
      <c r="G1186" s="150" t="s">
        <v>228</v>
      </c>
      <c r="H1186" s="148"/>
      <c r="I1186" s="148"/>
      <c r="J1186" s="151">
        <v>0</v>
      </c>
    </row>
    <row r="1187" spans="1:13" x14ac:dyDescent="0.2">
      <c r="A1187" s="148"/>
      <c r="B1187" s="150" t="s">
        <v>229</v>
      </c>
      <c r="C1187" s="148"/>
      <c r="D1187" s="148"/>
      <c r="E1187" s="152">
        <f>H682</f>
        <v>269108</v>
      </c>
      <c r="F1187" s="150"/>
      <c r="G1187" s="150" t="s">
        <v>229</v>
      </c>
      <c r="H1187" s="148"/>
      <c r="I1187" s="148"/>
      <c r="J1187" s="152">
        <v>0</v>
      </c>
    </row>
    <row r="1188" spans="1:13" x14ac:dyDescent="0.2">
      <c r="A1188" s="148"/>
      <c r="B1188" s="153" t="s">
        <v>95</v>
      </c>
      <c r="C1188" s="148"/>
      <c r="D1188" s="148"/>
      <c r="E1188" s="154">
        <f>SUM(E1181:E1187)</f>
        <v>3101202.92</v>
      </c>
      <c r="F1188" s="153"/>
      <c r="G1188" s="153" t="s">
        <v>95</v>
      </c>
      <c r="H1188" s="148"/>
      <c r="I1188" s="148"/>
      <c r="J1188" s="154">
        <f>SUM(J1181:J1187)</f>
        <v>2150720</v>
      </c>
    </row>
    <row r="1189" spans="1:13" x14ac:dyDescent="0.2">
      <c r="A1189" s="148"/>
      <c r="B1189" s="148"/>
      <c r="C1189" s="148"/>
      <c r="D1189" s="148"/>
      <c r="E1189" s="148"/>
      <c r="F1189" s="148"/>
      <c r="G1189" s="148"/>
      <c r="H1189" s="148"/>
      <c r="I1189" s="148"/>
      <c r="J1189" s="148"/>
      <c r="K1189" s="148"/>
      <c r="L1189" s="148"/>
      <c r="M1189" s="148"/>
    </row>
    <row r="1190" spans="1:13" x14ac:dyDescent="0.2">
      <c r="A1190" s="148"/>
      <c r="B1190" s="148"/>
      <c r="C1190" s="148"/>
      <c r="D1190" s="148"/>
      <c r="E1190" s="148"/>
      <c r="F1190" s="148"/>
      <c r="G1190" s="148"/>
      <c r="H1190" s="148"/>
      <c r="I1190" s="148"/>
      <c r="J1190" s="148"/>
      <c r="K1190" s="148"/>
      <c r="L1190" s="148"/>
      <c r="M1190" s="148"/>
    </row>
    <row r="1191" spans="1:13" x14ac:dyDescent="0.2">
      <c r="A1191" s="148"/>
      <c r="B1191" s="148"/>
      <c r="C1191" s="148"/>
      <c r="D1191" s="148"/>
      <c r="E1191" s="148"/>
      <c r="F1191" s="148"/>
      <c r="G1191" s="148"/>
      <c r="H1191" s="148" t="s">
        <v>320</v>
      </c>
      <c r="I1191" s="148"/>
      <c r="J1191" s="155">
        <f>H1154+H1155+SUM(H1161:H1165)</f>
        <v>0.1265</v>
      </c>
      <c r="K1191" s="148"/>
      <c r="L1191" s="148"/>
      <c r="M1191" s="148"/>
    </row>
    <row r="1192" spans="1:13" x14ac:dyDescent="0.2">
      <c r="A1192" s="148"/>
      <c r="B1192" s="148"/>
      <c r="C1192" s="148"/>
      <c r="D1192" s="148"/>
      <c r="E1192" s="148"/>
      <c r="F1192" s="148"/>
      <c r="G1192" s="148"/>
      <c r="H1192" s="148"/>
      <c r="I1192" s="148"/>
      <c r="J1192" s="148"/>
      <c r="K1192" s="148"/>
      <c r="L1192" s="148"/>
      <c r="M1192" s="148"/>
    </row>
    <row r="1193" spans="1:13" x14ac:dyDescent="0.2">
      <c r="A1193" s="148"/>
      <c r="B1193" s="148"/>
      <c r="C1193" s="148"/>
      <c r="D1193" s="148"/>
      <c r="E1193" s="148"/>
      <c r="F1193" s="148"/>
      <c r="G1193" s="148"/>
      <c r="H1193" s="148"/>
      <c r="I1193" s="148"/>
      <c r="J1193" s="148"/>
      <c r="K1193" s="148"/>
      <c r="L1193" s="148"/>
      <c r="M1193" s="148"/>
    </row>
    <row r="1194" spans="1:13" x14ac:dyDescent="0.2">
      <c r="A1194" s="148"/>
      <c r="B1194" s="148"/>
      <c r="C1194" s="148"/>
      <c r="D1194" s="148"/>
      <c r="E1194" s="148"/>
      <c r="F1194" s="148"/>
      <c r="G1194" s="148"/>
      <c r="H1194" s="148"/>
      <c r="I1194" s="148"/>
      <c r="J1194" s="148"/>
      <c r="K1194" s="148"/>
      <c r="L1194" s="148"/>
      <c r="M1194" s="148"/>
    </row>
    <row r="1195" spans="1:13" x14ac:dyDescent="0.2">
      <c r="A1195" s="148"/>
      <c r="B1195" s="148"/>
      <c r="C1195" s="148"/>
      <c r="D1195" s="148"/>
      <c r="E1195" s="148"/>
      <c r="F1195" s="148"/>
      <c r="G1195" s="148"/>
      <c r="H1195" s="148"/>
      <c r="I1195" s="148"/>
      <c r="J1195" s="148"/>
      <c r="K1195" s="148"/>
      <c r="L1195" s="148"/>
      <c r="M1195" s="148"/>
    </row>
    <row r="1196" spans="1:13" x14ac:dyDescent="0.2">
      <c r="A1196" s="148"/>
      <c r="B1196" s="148"/>
      <c r="C1196" s="148"/>
      <c r="D1196" s="148"/>
      <c r="E1196" s="148"/>
      <c r="F1196" s="148"/>
      <c r="G1196" s="148"/>
      <c r="H1196" s="148"/>
      <c r="I1196" s="148"/>
      <c r="J1196" s="148"/>
      <c r="K1196" s="148"/>
      <c r="L1196" s="148"/>
      <c r="M1196" s="148"/>
    </row>
    <row r="1197" spans="1:13" x14ac:dyDescent="0.2">
      <c r="A1197" s="148"/>
      <c r="B1197" s="148"/>
      <c r="C1197" s="148"/>
      <c r="D1197" s="148"/>
      <c r="E1197" s="148"/>
      <c r="F1197" s="148"/>
    </row>
    <row r="1198" spans="1:13" x14ac:dyDescent="0.2">
      <c r="A1198" s="148"/>
      <c r="B1198" s="148"/>
      <c r="C1198" s="148"/>
      <c r="D1198" s="148"/>
      <c r="E1198" s="148"/>
      <c r="F1198" s="148"/>
    </row>
    <row r="1199" spans="1:13" x14ac:dyDescent="0.2">
      <c r="A1199" s="148"/>
      <c r="B1199" s="148"/>
      <c r="C1199" s="148"/>
      <c r="D1199" s="148"/>
      <c r="E1199" s="148"/>
      <c r="F1199" s="148"/>
    </row>
    <row r="1201" spans="1:14" x14ac:dyDescent="0.2">
      <c r="A1201" s="42" t="s">
        <v>419</v>
      </c>
      <c r="N1201" s="8" t="s">
        <v>298</v>
      </c>
    </row>
    <row r="1202" spans="1:14" x14ac:dyDescent="0.2">
      <c r="A1202" s="2" t="str">
        <f>A2</f>
        <v>Plumbco, Inc.</v>
      </c>
    </row>
    <row r="1203" spans="1:14" x14ac:dyDescent="0.2">
      <c r="M1203" s="10">
        <f ca="1">NOW()</f>
        <v>43970.333883912041</v>
      </c>
      <c r="N1203" s="11">
        <f ca="1">NOW()</f>
        <v>43970.333883912041</v>
      </c>
    </row>
    <row r="1207" spans="1:14" x14ac:dyDescent="0.2">
      <c r="A1207" s="17" t="s">
        <v>36</v>
      </c>
      <c r="B1207" s="17" t="s">
        <v>165</v>
      </c>
      <c r="C1207" s="17" t="s">
        <v>269</v>
      </c>
      <c r="D1207" s="17" t="s">
        <v>167</v>
      </c>
      <c r="F1207" s="17" t="s">
        <v>36</v>
      </c>
      <c r="G1207" s="17" t="s">
        <v>165</v>
      </c>
      <c r="H1207" s="17" t="s">
        <v>269</v>
      </c>
      <c r="I1207" s="17" t="s">
        <v>167</v>
      </c>
      <c r="K1207" s="17" t="s">
        <v>36</v>
      </c>
      <c r="L1207" s="17" t="s">
        <v>165</v>
      </c>
      <c r="M1207" s="17" t="s">
        <v>269</v>
      </c>
      <c r="N1207" s="17" t="s">
        <v>167</v>
      </c>
    </row>
    <row r="1208" spans="1:14" x14ac:dyDescent="0.2">
      <c r="A1208" s="18" t="s">
        <v>37</v>
      </c>
      <c r="B1208" s="18" t="s">
        <v>166</v>
      </c>
      <c r="C1208" s="18" t="s">
        <v>270</v>
      </c>
      <c r="D1208" s="18" t="s">
        <v>153</v>
      </c>
      <c r="F1208" s="18" t="s">
        <v>37</v>
      </c>
      <c r="G1208" s="18" t="s">
        <v>166</v>
      </c>
      <c r="H1208" s="18" t="s">
        <v>270</v>
      </c>
      <c r="I1208" s="18" t="s">
        <v>153</v>
      </c>
      <c r="K1208" s="18" t="s">
        <v>37</v>
      </c>
      <c r="L1208" s="18" t="s">
        <v>166</v>
      </c>
      <c r="M1208" s="18" t="s">
        <v>270</v>
      </c>
      <c r="N1208" s="18" t="s">
        <v>153</v>
      </c>
    </row>
    <row r="1209" spans="1:14" x14ac:dyDescent="0.2">
      <c r="G1209" s="55"/>
      <c r="H1209" s="55"/>
    </row>
    <row r="1210" spans="1:14" x14ac:dyDescent="0.2">
      <c r="A1210" s="2" t="str">
        <f>D70</f>
        <v>Maintenance</v>
      </c>
      <c r="B1210" s="130">
        <v>10000</v>
      </c>
      <c r="C1210" s="131">
        <v>0</v>
      </c>
      <c r="D1210" s="52">
        <f t="shared" ref="D1210:D1230" si="94">IF($D$1267=1,C1210*$D$1249,0)</f>
        <v>0</v>
      </c>
      <c r="F1210" s="2" t="str">
        <f>D202</f>
        <v>Press Set-Ups</v>
      </c>
      <c r="G1210" s="130">
        <v>0</v>
      </c>
      <c r="H1210" s="131">
        <v>0</v>
      </c>
      <c r="I1210" s="52">
        <f>IF($D$1267=1,H1210*$D$1249,0)</f>
        <v>0</v>
      </c>
      <c r="K1210" s="2" t="str">
        <f>D250</f>
        <v>Put-Away</v>
      </c>
      <c r="L1210" s="130">
        <v>0</v>
      </c>
      <c r="M1210" s="131">
        <v>0</v>
      </c>
      <c r="N1210" s="52">
        <f t="shared" ref="N1210:N1217" si="95">IF($D$1267=1,M1210*$D$1249,0)</f>
        <v>0</v>
      </c>
    </row>
    <row r="1211" spans="1:14" x14ac:dyDescent="0.2">
      <c r="A1211" s="2" t="str">
        <f>D72</f>
        <v>Bldg &amp; Grounds</v>
      </c>
      <c r="B1211" s="132">
        <v>125000</v>
      </c>
      <c r="C1211" s="133">
        <v>0</v>
      </c>
      <c r="D1211" s="52">
        <f t="shared" si="94"/>
        <v>0</v>
      </c>
      <c r="F1211" s="2" t="str">
        <f>D204</f>
        <v>ProWtEvnt 02</v>
      </c>
      <c r="G1211" s="311">
        <v>0</v>
      </c>
      <c r="H1211" s="312">
        <v>0</v>
      </c>
      <c r="I1211" s="52">
        <f>IF($D$1267=1,H1211*$D$1249,0)</f>
        <v>0</v>
      </c>
      <c r="K1211" s="2" t="str">
        <f>D252</f>
        <v>Storage</v>
      </c>
      <c r="L1211" s="132">
        <v>0</v>
      </c>
      <c r="M1211" s="133">
        <v>0</v>
      </c>
      <c r="N1211" s="52">
        <f t="shared" si="95"/>
        <v>0</v>
      </c>
    </row>
    <row r="1212" spans="1:14" x14ac:dyDescent="0.2">
      <c r="A1212" s="2" t="str">
        <f>D74</f>
        <v>Hum Resource</v>
      </c>
      <c r="B1212" s="132">
        <v>500</v>
      </c>
      <c r="C1212" s="133">
        <v>0</v>
      </c>
      <c r="D1212" s="52">
        <f t="shared" si="94"/>
        <v>0</v>
      </c>
      <c r="F1212" s="2" t="str">
        <f>D206</f>
        <v>ProWtEvnt 03</v>
      </c>
      <c r="G1212" s="314">
        <v>0</v>
      </c>
      <c r="H1212" s="315">
        <v>0</v>
      </c>
      <c r="I1212" s="52">
        <f>IF($D$1267=1,H1212*$D$1249,0)</f>
        <v>0</v>
      </c>
      <c r="K1212" s="2" t="str">
        <f>D254</f>
        <v>Order Process</v>
      </c>
      <c r="L1212" s="132">
        <v>0</v>
      </c>
      <c r="M1212" s="133">
        <v>0</v>
      </c>
      <c r="N1212" s="52">
        <f t="shared" si="95"/>
        <v>0</v>
      </c>
    </row>
    <row r="1213" spans="1:14" x14ac:dyDescent="0.2">
      <c r="A1213" s="2" t="str">
        <f>D76</f>
        <v>General Mgmt</v>
      </c>
      <c r="B1213" s="132">
        <v>2500</v>
      </c>
      <c r="C1213" s="133">
        <v>0</v>
      </c>
      <c r="D1213" s="52">
        <f t="shared" si="94"/>
        <v>0</v>
      </c>
      <c r="K1213" s="2" t="str">
        <f>D256</f>
        <v>Order Picking</v>
      </c>
      <c r="L1213" s="132">
        <v>0</v>
      </c>
      <c r="M1213" s="133">
        <v>0</v>
      </c>
      <c r="N1213" s="52">
        <f t="shared" si="95"/>
        <v>0</v>
      </c>
    </row>
    <row r="1214" spans="1:14" x14ac:dyDescent="0.2">
      <c r="A1214" s="2" t="str">
        <f>D78</f>
        <v>Acct &amp; Finance</v>
      </c>
      <c r="B1214" s="132">
        <v>2000</v>
      </c>
      <c r="C1214" s="133">
        <v>0</v>
      </c>
      <c r="D1214" s="52">
        <f t="shared" si="94"/>
        <v>0</v>
      </c>
      <c r="F1214" s="2" t="str">
        <f>D208</f>
        <v>Shearing</v>
      </c>
      <c r="G1214" s="130">
        <v>4000</v>
      </c>
      <c r="H1214" s="131">
        <v>0</v>
      </c>
      <c r="I1214" s="52">
        <f t="shared" ref="I1214:I1219" si="96">IF($D$1267=1,H1214*$D$1249,0)</f>
        <v>0</v>
      </c>
      <c r="K1214" s="2" t="str">
        <f>D258</f>
        <v>Shipping</v>
      </c>
      <c r="L1214" s="132">
        <v>0</v>
      </c>
      <c r="M1214" s="133">
        <v>0</v>
      </c>
      <c r="N1214" s="52">
        <f t="shared" si="95"/>
        <v>0</v>
      </c>
    </row>
    <row r="1215" spans="1:14" x14ac:dyDescent="0.2">
      <c r="A1215" s="2" t="str">
        <f>D80</f>
        <v>Engineering</v>
      </c>
      <c r="B1215" s="132">
        <v>4000</v>
      </c>
      <c r="C1215" s="133">
        <v>0</v>
      </c>
      <c r="D1215" s="52">
        <f t="shared" si="94"/>
        <v>0</v>
      </c>
      <c r="F1215" s="2" t="str">
        <f>D210</f>
        <v>Press &lt; 75T</v>
      </c>
      <c r="G1215" s="132">
        <v>20000</v>
      </c>
      <c r="H1215" s="133">
        <v>0</v>
      </c>
      <c r="I1215" s="52">
        <f t="shared" si="96"/>
        <v>0</v>
      </c>
      <c r="K1215" s="2" t="str">
        <f>D260</f>
        <v>Return/Restock</v>
      </c>
      <c r="L1215" s="132">
        <v>0</v>
      </c>
      <c r="M1215" s="133">
        <v>0</v>
      </c>
      <c r="N1215" s="52">
        <f t="shared" si="95"/>
        <v>0</v>
      </c>
    </row>
    <row r="1216" spans="1:14" x14ac:dyDescent="0.2">
      <c r="A1216" s="2" t="str">
        <f>D82</f>
        <v>Sales / Mktg</v>
      </c>
      <c r="B1216" s="132">
        <v>2000</v>
      </c>
      <c r="C1216" s="133">
        <v>0</v>
      </c>
      <c r="D1216" s="52">
        <f t="shared" si="94"/>
        <v>0</v>
      </c>
      <c r="F1216" s="2" t="str">
        <f>D212</f>
        <v>Pres 75T-125T</v>
      </c>
      <c r="G1216" s="132">
        <v>50000</v>
      </c>
      <c r="H1216" s="133">
        <v>0</v>
      </c>
      <c r="I1216" s="52">
        <f t="shared" si="96"/>
        <v>0</v>
      </c>
      <c r="K1216" s="2" t="str">
        <f>D262</f>
        <v>PM Event #07</v>
      </c>
      <c r="L1216" s="311">
        <v>0</v>
      </c>
      <c r="M1216" s="312">
        <v>0</v>
      </c>
      <c r="N1216" s="52">
        <f t="shared" si="95"/>
        <v>0</v>
      </c>
    </row>
    <row r="1217" spans="1:14" x14ac:dyDescent="0.2">
      <c r="A1217" s="2" t="str">
        <f>D84</f>
        <v>Cust Service</v>
      </c>
      <c r="B1217" s="132">
        <v>1500</v>
      </c>
      <c r="C1217" s="133">
        <v>0</v>
      </c>
      <c r="D1217" s="52">
        <f t="shared" si="94"/>
        <v>0</v>
      </c>
      <c r="F1217" s="2" t="str">
        <f>D214</f>
        <v>Press &gt; 125T</v>
      </c>
      <c r="G1217" s="132">
        <v>40000</v>
      </c>
      <c r="H1217" s="133">
        <v>0</v>
      </c>
      <c r="I1217" s="52">
        <f t="shared" si="96"/>
        <v>0</v>
      </c>
      <c r="K1217" s="2" t="str">
        <f>D264</f>
        <v>PM Event #08</v>
      </c>
      <c r="L1217" s="314">
        <v>0</v>
      </c>
      <c r="M1217" s="315">
        <v>0</v>
      </c>
      <c r="N1217" s="52">
        <f t="shared" si="95"/>
        <v>0</v>
      </c>
    </row>
    <row r="1218" spans="1:14" x14ac:dyDescent="0.2">
      <c r="A1218" s="2" t="str">
        <f>D86</f>
        <v>Supervision</v>
      </c>
      <c r="B1218" s="132">
        <v>1500</v>
      </c>
      <c r="C1218" s="133">
        <v>0</v>
      </c>
      <c r="D1218" s="52">
        <f t="shared" si="94"/>
        <v>0</v>
      </c>
      <c r="F1218" s="2" t="str">
        <f>D216</f>
        <v>Packaging</v>
      </c>
      <c r="G1218" s="132">
        <v>16000</v>
      </c>
      <c r="H1218" s="133">
        <v>0</v>
      </c>
      <c r="I1218" s="52">
        <f t="shared" si="96"/>
        <v>0</v>
      </c>
    </row>
    <row r="1219" spans="1:14" x14ac:dyDescent="0.2">
      <c r="A1219" s="2" t="str">
        <f>D88</f>
        <v>Mat'ls Mgmt</v>
      </c>
      <c r="B1219" s="132">
        <v>2500</v>
      </c>
      <c r="C1219" s="133">
        <v>0</v>
      </c>
      <c r="D1219" s="52">
        <f t="shared" si="94"/>
        <v>0</v>
      </c>
      <c r="F1219" s="2" t="str">
        <f>D218</f>
        <v>Equip Hour 06</v>
      </c>
      <c r="G1219" s="311">
        <v>0</v>
      </c>
      <c r="H1219" s="312">
        <v>0</v>
      </c>
      <c r="I1219" s="52">
        <f t="shared" si="96"/>
        <v>0</v>
      </c>
      <c r="K1219" s="2" t="str">
        <f>D267</f>
        <v>Box Stores</v>
      </c>
      <c r="L1219" s="130">
        <v>0</v>
      </c>
      <c r="M1219" s="131">
        <v>0</v>
      </c>
      <c r="N1219" s="52">
        <f>IF($D$1267=1,M1219*$D$1249,0)</f>
        <v>0</v>
      </c>
    </row>
    <row r="1220" spans="1:14" x14ac:dyDescent="0.2">
      <c r="A1220" s="2" t="str">
        <f>D90</f>
        <v>Quality Control</v>
      </c>
      <c r="B1220" s="132">
        <v>5000</v>
      </c>
      <c r="C1220" s="133">
        <v>0</v>
      </c>
      <c r="D1220" s="52">
        <f t="shared" si="94"/>
        <v>0</v>
      </c>
      <c r="F1220" s="2" t="str">
        <f>D220</f>
        <v>Direct Labr 01</v>
      </c>
      <c r="G1220" s="311">
        <v>0</v>
      </c>
      <c r="H1220" s="312">
        <v>0</v>
      </c>
      <c r="I1220" s="52">
        <f t="shared" ref="I1220:I1225" si="97">IF($D$1267=1,H1220*$D$1249,0)</f>
        <v>0</v>
      </c>
      <c r="K1220" s="2" t="str">
        <f>D269</f>
        <v>Major Retailers</v>
      </c>
      <c r="L1220" s="132">
        <v>0</v>
      </c>
      <c r="M1220" s="133">
        <v>0</v>
      </c>
      <c r="N1220" s="52">
        <f>IF($D$1267=1,M1220*$D$1249,0)</f>
        <v>0</v>
      </c>
    </row>
    <row r="1221" spans="1:14" x14ac:dyDescent="0.2">
      <c r="A1221" s="2" t="str">
        <f>D92</f>
        <v>Set-Up Techs</v>
      </c>
      <c r="B1221" s="132">
        <v>1000</v>
      </c>
      <c r="C1221" s="133">
        <v>0</v>
      </c>
      <c r="D1221" s="52">
        <f t="shared" si="94"/>
        <v>0</v>
      </c>
      <c r="F1221" s="2" t="str">
        <f>D222</f>
        <v>Direct Labr 02</v>
      </c>
      <c r="G1221" s="311">
        <v>0</v>
      </c>
      <c r="H1221" s="312">
        <v>0</v>
      </c>
      <c r="I1221" s="52">
        <f t="shared" si="97"/>
        <v>0</v>
      </c>
      <c r="K1221" s="2" t="str">
        <f>D271</f>
        <v>Smalll Accounts</v>
      </c>
      <c r="L1221" s="132">
        <v>0</v>
      </c>
      <c r="M1221" s="133">
        <v>0</v>
      </c>
      <c r="N1221" s="52">
        <f>IF($D$1267=1,M1221*$D$1249,0)</f>
        <v>0</v>
      </c>
    </row>
    <row r="1222" spans="1:14" x14ac:dyDescent="0.2">
      <c r="A1222" s="2" t="str">
        <f>D94</f>
        <v>Mat'l Handling</v>
      </c>
      <c r="B1222" s="132">
        <v>6000</v>
      </c>
      <c r="C1222" s="133">
        <v>0</v>
      </c>
      <c r="D1222" s="52">
        <f t="shared" si="94"/>
        <v>0</v>
      </c>
      <c r="F1222" s="2" t="str">
        <f>D224</f>
        <v>Direct Labr 03</v>
      </c>
      <c r="G1222" s="311">
        <v>0</v>
      </c>
      <c r="H1222" s="312">
        <v>0</v>
      </c>
      <c r="I1222" s="52">
        <f t="shared" si="97"/>
        <v>0</v>
      </c>
      <c r="K1222" s="2" t="str">
        <f>D273</f>
        <v>Cust/Mkt #04</v>
      </c>
      <c r="L1222" s="314">
        <v>0</v>
      </c>
      <c r="M1222" s="315">
        <v>0</v>
      </c>
      <c r="N1222" s="52">
        <f>IF($D$1267=1,M1222*$D$1249,0)</f>
        <v>0</v>
      </c>
    </row>
    <row r="1223" spans="1:14" x14ac:dyDescent="0.2">
      <c r="A1223" s="2" t="str">
        <f>D96</f>
        <v>Ship &amp; Receive</v>
      </c>
      <c r="B1223" s="340">
        <v>4000</v>
      </c>
      <c r="C1223" s="341">
        <v>0</v>
      </c>
      <c r="D1223" s="52">
        <f t="shared" si="94"/>
        <v>0</v>
      </c>
      <c r="F1223" s="2" t="str">
        <f>D226</f>
        <v>Direct Labr 04</v>
      </c>
      <c r="G1223" s="311">
        <v>0</v>
      </c>
      <c r="H1223" s="312">
        <v>0</v>
      </c>
      <c r="I1223" s="52">
        <f t="shared" si="97"/>
        <v>0</v>
      </c>
    </row>
    <row r="1224" spans="1:14" x14ac:dyDescent="0.2">
      <c r="A1224" s="2" t="str">
        <f>D98</f>
        <v>Whse Labor</v>
      </c>
      <c r="B1224" s="340">
        <v>0</v>
      </c>
      <c r="C1224" s="341">
        <v>0</v>
      </c>
      <c r="D1224" s="52">
        <f t="shared" si="94"/>
        <v>0</v>
      </c>
      <c r="F1224" s="2" t="str">
        <f>D228</f>
        <v>Direct Labr 05</v>
      </c>
      <c r="G1224" s="311">
        <v>0</v>
      </c>
      <c r="H1224" s="312">
        <v>0</v>
      </c>
      <c r="I1224" s="52">
        <f t="shared" si="97"/>
        <v>0</v>
      </c>
      <c r="K1224" s="2" t="str">
        <f>D276</f>
        <v>GrowthCosts</v>
      </c>
      <c r="L1224" s="130">
        <v>0</v>
      </c>
      <c r="M1224" s="131">
        <v>0</v>
      </c>
      <c r="N1224" s="52">
        <f>IF($D$1267=1,M1224*$D$1249,0)</f>
        <v>0</v>
      </c>
    </row>
    <row r="1225" spans="1:14" x14ac:dyDescent="0.2">
      <c r="A1225" s="2" t="str">
        <f>D100</f>
        <v>Future Use 16</v>
      </c>
      <c r="B1225" s="311">
        <v>0</v>
      </c>
      <c r="C1225" s="312">
        <v>0</v>
      </c>
      <c r="D1225" s="52">
        <f t="shared" si="94"/>
        <v>0</v>
      </c>
      <c r="F1225" s="2" t="str">
        <f>D230</f>
        <v>Direct Labr 06</v>
      </c>
      <c r="G1225" s="314">
        <v>0</v>
      </c>
      <c r="H1225" s="315">
        <v>0</v>
      </c>
      <c r="I1225" s="52">
        <f t="shared" si="97"/>
        <v>0</v>
      </c>
      <c r="K1225" s="2" t="str">
        <f>D278</f>
        <v>Gen &amp; Admin</v>
      </c>
      <c r="L1225" s="134">
        <v>0</v>
      </c>
      <c r="M1225" s="158">
        <v>0</v>
      </c>
      <c r="N1225" s="99">
        <f>IF($D$1267=1,M1225*$D$1249,0)</f>
        <v>0</v>
      </c>
    </row>
    <row r="1226" spans="1:14" x14ac:dyDescent="0.2">
      <c r="A1226" s="2" t="str">
        <f>D102</f>
        <v>Future Use 17</v>
      </c>
      <c r="B1226" s="311">
        <v>0</v>
      </c>
      <c r="C1226" s="312">
        <v>0</v>
      </c>
      <c r="D1226" s="52">
        <f t="shared" si="94"/>
        <v>0</v>
      </c>
    </row>
    <row r="1227" spans="1:14" x14ac:dyDescent="0.2">
      <c r="A1227" s="2" t="str">
        <f>D104</f>
        <v>Future Use 18</v>
      </c>
      <c r="B1227" s="311">
        <v>0</v>
      </c>
      <c r="C1227" s="312">
        <v>0</v>
      </c>
      <c r="D1227" s="52">
        <f t="shared" si="94"/>
        <v>0</v>
      </c>
    </row>
    <row r="1228" spans="1:14" x14ac:dyDescent="0.2">
      <c r="A1228" s="2" t="str">
        <f>D106</f>
        <v>Future Use 19</v>
      </c>
      <c r="B1228" s="311">
        <v>0</v>
      </c>
      <c r="C1228" s="312">
        <v>0</v>
      </c>
      <c r="D1228" s="52">
        <f t="shared" si="94"/>
        <v>0</v>
      </c>
    </row>
    <row r="1229" spans="1:14" x14ac:dyDescent="0.2">
      <c r="A1229" s="2" t="str">
        <f>D108</f>
        <v>EquipHrSupt</v>
      </c>
      <c r="B1229" s="132">
        <v>0</v>
      </c>
      <c r="C1229" s="133">
        <v>0</v>
      </c>
      <c r="D1229" s="52">
        <f t="shared" si="94"/>
        <v>0</v>
      </c>
    </row>
    <row r="1230" spans="1:14" x14ac:dyDescent="0.2">
      <c r="A1230" s="2" t="str">
        <f>D110</f>
        <v>LaborHrSupt</v>
      </c>
      <c r="B1230" s="156">
        <v>0</v>
      </c>
      <c r="C1230" s="157">
        <v>0</v>
      </c>
      <c r="D1230" s="52">
        <f t="shared" si="94"/>
        <v>0</v>
      </c>
    </row>
    <row r="1231" spans="1:14" x14ac:dyDescent="0.2">
      <c r="B1231" s="55"/>
      <c r="C1231" s="55"/>
    </row>
    <row r="1232" spans="1:14" x14ac:dyDescent="0.2">
      <c r="A1232" s="2" t="str">
        <f>D130</f>
        <v>Rubber</v>
      </c>
      <c r="B1232" s="130">
        <v>0</v>
      </c>
      <c r="C1232" s="131">
        <v>0</v>
      </c>
      <c r="D1232" s="52">
        <f t="shared" ref="D1232:D1243" si="98">IF($D$1267=1,C1232*$D$1249,0)</f>
        <v>0</v>
      </c>
    </row>
    <row r="1233" spans="1:14" x14ac:dyDescent="0.2">
      <c r="A1233" s="2" t="str">
        <f>D132</f>
        <v>T/P Supp #02</v>
      </c>
      <c r="B1233" s="311">
        <v>0</v>
      </c>
      <c r="C1233" s="312">
        <v>0</v>
      </c>
      <c r="D1233" s="52">
        <f t="shared" si="98"/>
        <v>0</v>
      </c>
    </row>
    <row r="1234" spans="1:14" x14ac:dyDescent="0.2">
      <c r="A1234" s="2" t="str">
        <f>D134</f>
        <v>T/P Supp #03</v>
      </c>
      <c r="B1234" s="311">
        <v>0</v>
      </c>
      <c r="C1234" s="312">
        <v>0</v>
      </c>
      <c r="D1234" s="52">
        <f t="shared" si="98"/>
        <v>0</v>
      </c>
    </row>
    <row r="1235" spans="1:14" x14ac:dyDescent="0.2">
      <c r="A1235" s="2" t="str">
        <f>D136</f>
        <v>T/P Supp #04</v>
      </c>
      <c r="B1235" s="311">
        <v>0</v>
      </c>
      <c r="C1235" s="312">
        <v>0</v>
      </c>
      <c r="D1235" s="52">
        <f t="shared" si="98"/>
        <v>0</v>
      </c>
    </row>
    <row r="1236" spans="1:14" x14ac:dyDescent="0.2">
      <c r="A1236" s="2" t="str">
        <f>D138</f>
        <v>T/P Supp #05</v>
      </c>
      <c r="B1236" s="311">
        <v>0</v>
      </c>
      <c r="C1236" s="312">
        <v>0</v>
      </c>
      <c r="D1236" s="52">
        <f t="shared" si="98"/>
        <v>0</v>
      </c>
    </row>
    <row r="1237" spans="1:14" x14ac:dyDescent="0.2">
      <c r="A1237" s="2" t="str">
        <f>D140</f>
        <v>T/P Supp #06</v>
      </c>
      <c r="B1237" s="311">
        <v>0</v>
      </c>
      <c r="C1237" s="312">
        <v>0</v>
      </c>
      <c r="D1237" s="52">
        <f t="shared" si="98"/>
        <v>0</v>
      </c>
    </row>
    <row r="1238" spans="1:14" x14ac:dyDescent="0.2">
      <c r="A1238" s="2" t="str">
        <f>D142</f>
        <v>Purch Comps</v>
      </c>
      <c r="B1238" s="132">
        <v>0</v>
      </c>
      <c r="C1238" s="133">
        <v>0</v>
      </c>
      <c r="D1238" s="52">
        <f t="shared" si="98"/>
        <v>0</v>
      </c>
    </row>
    <row r="1239" spans="1:14" x14ac:dyDescent="0.2">
      <c r="A1239" s="2" t="str">
        <f>D144</f>
        <v>Pkg Material</v>
      </c>
      <c r="B1239" s="132">
        <v>0</v>
      </c>
      <c r="C1239" s="133">
        <v>0</v>
      </c>
      <c r="D1239" s="52">
        <f t="shared" si="98"/>
        <v>0</v>
      </c>
    </row>
    <row r="1240" spans="1:14" x14ac:dyDescent="0.2">
      <c r="A1240" s="2" t="str">
        <f>D146</f>
        <v>Molds</v>
      </c>
      <c r="B1240" s="340">
        <v>0</v>
      </c>
      <c r="C1240" s="341">
        <v>0</v>
      </c>
      <c r="D1240" s="52">
        <f t="shared" si="98"/>
        <v>0</v>
      </c>
    </row>
    <row r="1241" spans="1:14" x14ac:dyDescent="0.2">
      <c r="A1241" s="2" t="str">
        <f>D148</f>
        <v>T/P Supp #10</v>
      </c>
      <c r="B1241" s="311">
        <v>0</v>
      </c>
      <c r="C1241" s="312">
        <v>0</v>
      </c>
      <c r="D1241" s="52">
        <f t="shared" si="98"/>
        <v>0</v>
      </c>
    </row>
    <row r="1242" spans="1:14" x14ac:dyDescent="0.2">
      <c r="A1242" s="2" t="str">
        <f>D150</f>
        <v>T/P Supp #11</v>
      </c>
      <c r="B1242" s="311">
        <v>0</v>
      </c>
      <c r="C1242" s="312">
        <v>0</v>
      </c>
      <c r="D1242" s="52">
        <f t="shared" si="98"/>
        <v>0</v>
      </c>
    </row>
    <row r="1243" spans="1:14" x14ac:dyDescent="0.2">
      <c r="A1243" s="2" t="str">
        <f>D152</f>
        <v>T/P Supp #12</v>
      </c>
      <c r="B1243" s="314">
        <v>0</v>
      </c>
      <c r="C1243" s="315">
        <v>0</v>
      </c>
      <c r="D1243" s="52">
        <f t="shared" si="98"/>
        <v>0</v>
      </c>
      <c r="K1243" s="68" t="s">
        <v>98</v>
      </c>
      <c r="L1243" s="56">
        <f>SUM(B1210:B1243)+SUM(G1210:G1243)+SUM(L1210:L1241)</f>
        <v>297500</v>
      </c>
      <c r="M1243" s="56">
        <f>SUM(C1210:C1243)+SUM(H1210:H1243)+SUM(M1210:M1241)</f>
        <v>0</v>
      </c>
      <c r="N1243" s="56">
        <f>SUM(D1210:D1243)+SUM(I1210:I1243)+SUM(N1210:N1241)</f>
        <v>0</v>
      </c>
    </row>
    <row r="1246" spans="1:14" x14ac:dyDescent="0.2">
      <c r="A1246" s="20"/>
      <c r="B1246" s="20"/>
      <c r="C1246" s="20"/>
      <c r="D1246" s="20"/>
    </row>
    <row r="1247" spans="1:14" x14ac:dyDescent="0.2">
      <c r="A1247" s="387" t="s">
        <v>171</v>
      </c>
      <c r="B1247" s="389"/>
      <c r="C1247" s="389"/>
      <c r="D1247" s="388"/>
    </row>
    <row r="1249" spans="1:7" x14ac:dyDescent="0.2">
      <c r="A1249" s="2" t="s">
        <v>170</v>
      </c>
      <c r="D1249" s="159">
        <f>G1268</f>
        <v>0</v>
      </c>
    </row>
    <row r="1251" spans="1:7" x14ac:dyDescent="0.2">
      <c r="A1251" s="387" t="s">
        <v>268</v>
      </c>
      <c r="B1251" s="389"/>
      <c r="C1251" s="389"/>
      <c r="D1251" s="388"/>
    </row>
    <row r="1253" spans="1:7" x14ac:dyDescent="0.2">
      <c r="A1253" s="60" t="s">
        <v>267</v>
      </c>
      <c r="D1253" s="160">
        <f>B5</f>
        <v>0</v>
      </c>
    </row>
    <row r="1261" spans="1:7" x14ac:dyDescent="0.2">
      <c r="A1261" s="42" t="s">
        <v>404</v>
      </c>
      <c r="G1261" s="8" t="s">
        <v>299</v>
      </c>
    </row>
    <row r="1262" spans="1:7" x14ac:dyDescent="0.2">
      <c r="A1262" s="2" t="str">
        <f>A2</f>
        <v>Plumbco, Inc.</v>
      </c>
    </row>
    <row r="1263" spans="1:7" x14ac:dyDescent="0.2">
      <c r="F1263" s="10">
        <f ca="1">NOW()</f>
        <v>43970.333883912041</v>
      </c>
      <c r="G1263" s="11">
        <f ca="1">NOW()</f>
        <v>43970.333883912041</v>
      </c>
    </row>
    <row r="1267" spans="1:7" x14ac:dyDescent="0.2">
      <c r="A1267" s="60" t="s">
        <v>169</v>
      </c>
      <c r="D1267" s="160">
        <f>B4</f>
        <v>0</v>
      </c>
    </row>
    <row r="1268" spans="1:7" x14ac:dyDescent="0.2">
      <c r="A1268" s="2" t="s">
        <v>170</v>
      </c>
      <c r="G1268" s="76">
        <f>IF(B4=1,F4,0)</f>
        <v>0</v>
      </c>
    </row>
    <row r="1270" spans="1:7" x14ac:dyDescent="0.2">
      <c r="C1270" s="15"/>
      <c r="D1270" s="17" t="s">
        <v>445</v>
      </c>
      <c r="E1270" s="17" t="s">
        <v>61</v>
      </c>
      <c r="G1270" s="17" t="s">
        <v>406</v>
      </c>
    </row>
    <row r="1271" spans="1:7" x14ac:dyDescent="0.2">
      <c r="C1271" s="18" t="s">
        <v>444</v>
      </c>
      <c r="D1271" s="18" t="s">
        <v>446</v>
      </c>
      <c r="E1271" s="18" t="s">
        <v>405</v>
      </c>
      <c r="G1271" s="18" t="s">
        <v>167</v>
      </c>
    </row>
    <row r="1273" spans="1:7" x14ac:dyDescent="0.2">
      <c r="A1273" s="2" t="s">
        <v>407</v>
      </c>
      <c r="E1273" s="52">
        <f>M1243</f>
        <v>0</v>
      </c>
      <c r="G1273" s="52">
        <f>N1243</f>
        <v>0</v>
      </c>
    </row>
    <row r="1275" spans="1:7" x14ac:dyDescent="0.2">
      <c r="A1275" s="2" t="s">
        <v>408</v>
      </c>
    </row>
    <row r="1276" spans="1:7" x14ac:dyDescent="0.2">
      <c r="A1276" s="68" t="s">
        <v>409</v>
      </c>
    </row>
    <row r="1277" spans="1:7" x14ac:dyDescent="0.2">
      <c r="A1277" s="9" t="str">
        <f t="shared" ref="A1277:A1288" si="99">A309</f>
        <v>Rubber</v>
      </c>
      <c r="C1277" s="52">
        <f t="shared" ref="C1277:C1288" si="100">D309</f>
        <v>5000000</v>
      </c>
      <c r="D1277" s="161">
        <v>0</v>
      </c>
      <c r="E1277" s="52">
        <f>IF(D1277=0,0,C1277/D1277)</f>
        <v>0</v>
      </c>
      <c r="G1277" s="52">
        <f t="shared" ref="G1277:G1288" si="101">IF(D$1267=1,G$1268*E1277,0)</f>
        <v>0</v>
      </c>
    </row>
    <row r="1278" spans="1:7" x14ac:dyDescent="0.2">
      <c r="A1278" s="9" t="str">
        <f t="shared" si="99"/>
        <v>T/P Supp #02</v>
      </c>
      <c r="C1278" s="52">
        <f t="shared" si="100"/>
        <v>0</v>
      </c>
      <c r="D1278" s="316">
        <v>0</v>
      </c>
      <c r="E1278" s="52">
        <f t="shared" ref="E1278:E1288" si="102">IF(D1278=0,0,C1278/D1278)</f>
        <v>0</v>
      </c>
      <c r="G1278" s="52">
        <f t="shared" si="101"/>
        <v>0</v>
      </c>
    </row>
    <row r="1279" spans="1:7" x14ac:dyDescent="0.2">
      <c r="A1279" s="9" t="str">
        <f t="shared" si="99"/>
        <v>T/P Supp #03</v>
      </c>
      <c r="C1279" s="52">
        <f t="shared" si="100"/>
        <v>0</v>
      </c>
      <c r="D1279" s="316">
        <v>0</v>
      </c>
      <c r="E1279" s="52">
        <f t="shared" si="102"/>
        <v>0</v>
      </c>
      <c r="G1279" s="52">
        <f t="shared" si="101"/>
        <v>0</v>
      </c>
    </row>
    <row r="1280" spans="1:7" x14ac:dyDescent="0.2">
      <c r="A1280" s="9" t="str">
        <f t="shared" si="99"/>
        <v>T/P Supp #04</v>
      </c>
      <c r="C1280" s="52">
        <f t="shared" si="100"/>
        <v>0</v>
      </c>
      <c r="D1280" s="316">
        <v>0</v>
      </c>
      <c r="E1280" s="52">
        <f t="shared" si="102"/>
        <v>0</v>
      </c>
      <c r="G1280" s="52">
        <f t="shared" si="101"/>
        <v>0</v>
      </c>
    </row>
    <row r="1281" spans="1:7" x14ac:dyDescent="0.2">
      <c r="A1281" s="9" t="str">
        <f t="shared" si="99"/>
        <v>T/P Supp #05</v>
      </c>
      <c r="C1281" s="52">
        <f t="shared" si="100"/>
        <v>0</v>
      </c>
      <c r="D1281" s="316">
        <v>0</v>
      </c>
      <c r="E1281" s="52">
        <f t="shared" si="102"/>
        <v>0</v>
      </c>
      <c r="G1281" s="52">
        <f t="shared" si="101"/>
        <v>0</v>
      </c>
    </row>
    <row r="1282" spans="1:7" x14ac:dyDescent="0.2">
      <c r="A1282" s="9" t="str">
        <f t="shared" si="99"/>
        <v>T/P Supp #06</v>
      </c>
      <c r="C1282" s="52">
        <f t="shared" si="100"/>
        <v>0</v>
      </c>
      <c r="D1282" s="316">
        <v>0</v>
      </c>
      <c r="E1282" s="52">
        <f t="shared" si="102"/>
        <v>0</v>
      </c>
      <c r="G1282" s="52">
        <f t="shared" si="101"/>
        <v>0</v>
      </c>
    </row>
    <row r="1283" spans="1:7" x14ac:dyDescent="0.2">
      <c r="A1283" s="9" t="str">
        <f t="shared" si="99"/>
        <v>Purch Comps</v>
      </c>
      <c r="C1283" s="52">
        <f t="shared" si="100"/>
        <v>2000000</v>
      </c>
      <c r="D1283" s="162">
        <v>0</v>
      </c>
      <c r="E1283" s="52">
        <f t="shared" si="102"/>
        <v>0</v>
      </c>
      <c r="G1283" s="52">
        <f t="shared" si="101"/>
        <v>0</v>
      </c>
    </row>
    <row r="1284" spans="1:7" x14ac:dyDescent="0.2">
      <c r="A1284" s="9" t="str">
        <f t="shared" si="99"/>
        <v>Pkg Material</v>
      </c>
      <c r="C1284" s="52">
        <f t="shared" si="100"/>
        <v>1000000</v>
      </c>
      <c r="D1284" s="162">
        <v>0</v>
      </c>
      <c r="E1284" s="52">
        <f t="shared" si="102"/>
        <v>0</v>
      </c>
      <c r="G1284" s="52">
        <f t="shared" si="101"/>
        <v>0</v>
      </c>
    </row>
    <row r="1285" spans="1:7" x14ac:dyDescent="0.2">
      <c r="A1285" s="9" t="str">
        <f t="shared" si="99"/>
        <v>Molds</v>
      </c>
      <c r="C1285" s="52">
        <f t="shared" si="100"/>
        <v>350000</v>
      </c>
      <c r="D1285" s="364">
        <v>0</v>
      </c>
      <c r="E1285" s="52">
        <f t="shared" si="102"/>
        <v>0</v>
      </c>
      <c r="G1285" s="52">
        <f t="shared" si="101"/>
        <v>0</v>
      </c>
    </row>
    <row r="1286" spans="1:7" x14ac:dyDescent="0.2">
      <c r="A1286" s="9" t="str">
        <f t="shared" si="99"/>
        <v>T/P Supp #10</v>
      </c>
      <c r="C1286" s="52">
        <f t="shared" si="100"/>
        <v>0</v>
      </c>
      <c r="D1286" s="316">
        <v>0</v>
      </c>
      <c r="E1286" s="52">
        <f t="shared" si="102"/>
        <v>0</v>
      </c>
      <c r="G1286" s="52">
        <f t="shared" si="101"/>
        <v>0</v>
      </c>
    </row>
    <row r="1287" spans="1:7" x14ac:dyDescent="0.2">
      <c r="A1287" s="9" t="str">
        <f t="shared" si="99"/>
        <v>T/P Supp #11</v>
      </c>
      <c r="C1287" s="52">
        <f t="shared" si="100"/>
        <v>0</v>
      </c>
      <c r="D1287" s="316">
        <v>0</v>
      </c>
      <c r="E1287" s="52">
        <f t="shared" si="102"/>
        <v>0</v>
      </c>
      <c r="G1287" s="52">
        <f t="shared" si="101"/>
        <v>0</v>
      </c>
    </row>
    <row r="1288" spans="1:7" x14ac:dyDescent="0.2">
      <c r="A1288" s="9" t="str">
        <f t="shared" si="99"/>
        <v>T/P Supp #12</v>
      </c>
      <c r="C1288" s="52">
        <f t="shared" si="100"/>
        <v>0</v>
      </c>
      <c r="D1288" s="317">
        <v>0</v>
      </c>
      <c r="E1288" s="99">
        <f t="shared" si="102"/>
        <v>0</v>
      </c>
      <c r="G1288" s="99">
        <f t="shared" si="101"/>
        <v>0</v>
      </c>
    </row>
    <row r="1289" spans="1:7" x14ac:dyDescent="0.2">
      <c r="D1289" s="4" t="s">
        <v>410</v>
      </c>
      <c r="E1289" s="52">
        <f>SUM(E1277:E1288)</f>
        <v>0</v>
      </c>
      <c r="G1289" s="52">
        <f>SUM(G1277:G1288)</f>
        <v>0</v>
      </c>
    </row>
    <row r="1291" spans="1:7" x14ac:dyDescent="0.2">
      <c r="A1291" s="68" t="s">
        <v>411</v>
      </c>
    </row>
    <row r="1292" spans="1:7" x14ac:dyDescent="0.2">
      <c r="A1292" s="9" t="str">
        <f>D108</f>
        <v>EquipHrSupt</v>
      </c>
      <c r="E1292" s="139">
        <v>0</v>
      </c>
      <c r="G1292" s="52">
        <f>IF(D$1267=1,G$1268*E1292,0)</f>
        <v>0</v>
      </c>
    </row>
    <row r="1294" spans="1:7" x14ac:dyDescent="0.2">
      <c r="A1294" s="68" t="s">
        <v>412</v>
      </c>
    </row>
    <row r="1295" spans="1:7" x14ac:dyDescent="0.2">
      <c r="A1295" s="9" t="str">
        <f t="shared" ref="A1295:A1302" si="103">K369</f>
        <v>Put-Away</v>
      </c>
      <c r="E1295" s="45">
        <v>0</v>
      </c>
      <c r="G1295" s="52">
        <f t="shared" ref="G1295:G1302" si="104">IF(D$1267=1,G$1268*E1295,0)</f>
        <v>0</v>
      </c>
    </row>
    <row r="1296" spans="1:7" x14ac:dyDescent="0.2">
      <c r="A1296" s="9" t="str">
        <f t="shared" si="103"/>
        <v>Storage</v>
      </c>
      <c r="E1296" s="47">
        <v>0</v>
      </c>
      <c r="G1296" s="52">
        <f t="shared" si="104"/>
        <v>0</v>
      </c>
    </row>
    <row r="1297" spans="1:7" x14ac:dyDescent="0.2">
      <c r="A1297" s="9" t="str">
        <f t="shared" si="103"/>
        <v>Order Process</v>
      </c>
      <c r="E1297" s="47">
        <v>0</v>
      </c>
      <c r="G1297" s="52">
        <f t="shared" si="104"/>
        <v>0</v>
      </c>
    </row>
    <row r="1298" spans="1:7" x14ac:dyDescent="0.2">
      <c r="A1298" s="9" t="str">
        <f t="shared" si="103"/>
        <v>Order Picking</v>
      </c>
      <c r="E1298" s="47">
        <v>0</v>
      </c>
      <c r="G1298" s="52">
        <f t="shared" si="104"/>
        <v>0</v>
      </c>
    </row>
    <row r="1299" spans="1:7" x14ac:dyDescent="0.2">
      <c r="A1299" s="9" t="str">
        <f t="shared" si="103"/>
        <v>Shipping</v>
      </c>
      <c r="E1299" s="47">
        <v>0</v>
      </c>
      <c r="G1299" s="52">
        <f t="shared" si="104"/>
        <v>0</v>
      </c>
    </row>
    <row r="1300" spans="1:7" x14ac:dyDescent="0.2">
      <c r="A1300" s="9" t="str">
        <f t="shared" si="103"/>
        <v>Return/Restock</v>
      </c>
      <c r="E1300" s="47">
        <v>0</v>
      </c>
      <c r="G1300" s="52">
        <f t="shared" si="104"/>
        <v>0</v>
      </c>
    </row>
    <row r="1301" spans="1:7" x14ac:dyDescent="0.2">
      <c r="A1301" s="9" t="str">
        <f t="shared" si="103"/>
        <v>PM Event #07</v>
      </c>
      <c r="E1301" s="273">
        <v>0</v>
      </c>
      <c r="G1301" s="52">
        <f t="shared" si="104"/>
        <v>0</v>
      </c>
    </row>
    <row r="1302" spans="1:7" x14ac:dyDescent="0.2">
      <c r="A1302" s="9" t="str">
        <f t="shared" si="103"/>
        <v>PM Event #08</v>
      </c>
      <c r="E1302" s="318">
        <v>0</v>
      </c>
      <c r="G1302" s="99">
        <f t="shared" si="104"/>
        <v>0</v>
      </c>
    </row>
    <row r="1303" spans="1:7" x14ac:dyDescent="0.2">
      <c r="D1303" s="4" t="s">
        <v>413</v>
      </c>
      <c r="E1303" s="99">
        <f>SUM(E1295:E1302)</f>
        <v>0</v>
      </c>
      <c r="G1303" s="52">
        <f>SUM(G1295:G1302)</f>
        <v>0</v>
      </c>
    </row>
    <row r="1304" spans="1:7" x14ac:dyDescent="0.2">
      <c r="D1304" s="4"/>
      <c r="E1304" s="52"/>
      <c r="G1304" s="52"/>
    </row>
    <row r="1305" spans="1:7" x14ac:dyDescent="0.2">
      <c r="D1305" s="4" t="s">
        <v>415</v>
      </c>
      <c r="E1305" s="52">
        <f>E1273+E1289+E1292+E1303</f>
        <v>0</v>
      </c>
      <c r="G1305" s="52">
        <f>G1273+G1289+G1292+G1303</f>
        <v>0</v>
      </c>
    </row>
    <row r="1307" spans="1:7" x14ac:dyDescent="0.2">
      <c r="A1307" s="68" t="s">
        <v>414</v>
      </c>
    </row>
    <row r="1308" spans="1:7" x14ac:dyDescent="0.2">
      <c r="A1308" s="9" t="s">
        <v>458</v>
      </c>
      <c r="E1308" s="164">
        <v>0</v>
      </c>
      <c r="F1308" s="42"/>
      <c r="G1308" s="99">
        <f>IF(D$1267=1,G$1268*E1308,0)</f>
        <v>0</v>
      </c>
    </row>
    <row r="1310" spans="1:7" x14ac:dyDescent="0.2">
      <c r="A1310" s="2" t="s">
        <v>416</v>
      </c>
      <c r="E1310" s="56">
        <f>SUM(E1305:E1309)</f>
        <v>0</v>
      </c>
      <c r="G1310" s="56">
        <f>SUM(G1305:G1309)</f>
        <v>0</v>
      </c>
    </row>
    <row r="1321" spans="1:14" x14ac:dyDescent="0.2">
      <c r="A1321" s="42" t="s">
        <v>172</v>
      </c>
      <c r="N1321" s="8" t="s">
        <v>300</v>
      </c>
    </row>
    <row r="1322" spans="1:14" x14ac:dyDescent="0.2">
      <c r="A1322" s="2" t="str">
        <f>A2</f>
        <v>Plumbco, Inc.</v>
      </c>
    </row>
    <row r="1323" spans="1:14" x14ac:dyDescent="0.2">
      <c r="M1323" s="10">
        <f ca="1">NOW()</f>
        <v>43970.333883912041</v>
      </c>
      <c r="N1323" s="11">
        <f ca="1">NOW()</f>
        <v>43970.333883912041</v>
      </c>
    </row>
    <row r="1327" spans="1:14" x14ac:dyDescent="0.2">
      <c r="A1327" s="12" t="s">
        <v>36</v>
      </c>
      <c r="B1327" s="387" t="s">
        <v>173</v>
      </c>
      <c r="C1327" s="389"/>
      <c r="D1327" s="388"/>
      <c r="F1327" s="12" t="s">
        <v>36</v>
      </c>
      <c r="G1327" s="387" t="s">
        <v>173</v>
      </c>
      <c r="H1327" s="389"/>
      <c r="I1327" s="388"/>
      <c r="K1327" s="12" t="s">
        <v>36</v>
      </c>
      <c r="L1327" s="387" t="s">
        <v>173</v>
      </c>
      <c r="M1327" s="389"/>
      <c r="N1327" s="388"/>
    </row>
    <row r="1328" spans="1:14" x14ac:dyDescent="0.2">
      <c r="A1328" s="254" t="s">
        <v>37</v>
      </c>
      <c r="B1328" s="387" t="s">
        <v>174</v>
      </c>
      <c r="C1328" s="388"/>
      <c r="D1328" s="98" t="s">
        <v>166</v>
      </c>
      <c r="F1328" s="254" t="s">
        <v>37</v>
      </c>
      <c r="G1328" s="387" t="s">
        <v>174</v>
      </c>
      <c r="H1328" s="388"/>
      <c r="I1328" s="98" t="s">
        <v>166</v>
      </c>
      <c r="K1328" s="254" t="s">
        <v>37</v>
      </c>
      <c r="L1328" s="387" t="s">
        <v>174</v>
      </c>
      <c r="M1328" s="388"/>
      <c r="N1328" s="98" t="s">
        <v>166</v>
      </c>
    </row>
    <row r="1329" spans="1:14" x14ac:dyDescent="0.2">
      <c r="G1329" s="13"/>
      <c r="I1329" s="13"/>
    </row>
    <row r="1330" spans="1:14" x14ac:dyDescent="0.2">
      <c r="A1330" s="2" t="str">
        <f t="shared" ref="A1330:A1348" si="105">A1210</f>
        <v>Maintenance</v>
      </c>
      <c r="B1330" s="390" t="s">
        <v>175</v>
      </c>
      <c r="C1330" s="391"/>
      <c r="D1330" s="165">
        <v>0</v>
      </c>
      <c r="F1330" s="2" t="str">
        <f>F1210</f>
        <v>Press Set-Ups</v>
      </c>
      <c r="G1330" s="390" t="s">
        <v>175</v>
      </c>
      <c r="H1330" s="391"/>
      <c r="I1330" s="165">
        <v>0</v>
      </c>
      <c r="K1330" s="2" t="str">
        <f t="shared" ref="K1330:K1337" si="106">K1210</f>
        <v>Put-Away</v>
      </c>
      <c r="L1330" s="390" t="s">
        <v>175</v>
      </c>
      <c r="M1330" s="391"/>
      <c r="N1330" s="165">
        <v>0</v>
      </c>
    </row>
    <row r="1331" spans="1:14" x14ac:dyDescent="0.2">
      <c r="A1331" s="2" t="str">
        <f t="shared" si="105"/>
        <v>Bldg &amp; Grounds</v>
      </c>
      <c r="B1331" s="394" t="s">
        <v>175</v>
      </c>
      <c r="C1331" s="395"/>
      <c r="D1331" s="166">
        <v>0</v>
      </c>
      <c r="F1331" s="2" t="str">
        <f>F1211</f>
        <v>ProWtEvnt 02</v>
      </c>
      <c r="G1331" s="398" t="s">
        <v>175</v>
      </c>
      <c r="H1331" s="399"/>
      <c r="I1331" s="319">
        <v>0</v>
      </c>
      <c r="K1331" s="2" t="str">
        <f t="shared" si="106"/>
        <v>Storage</v>
      </c>
      <c r="L1331" s="394" t="s">
        <v>175</v>
      </c>
      <c r="M1331" s="395"/>
      <c r="N1331" s="166">
        <v>0</v>
      </c>
    </row>
    <row r="1332" spans="1:14" x14ac:dyDescent="0.2">
      <c r="A1332" s="2" t="str">
        <f t="shared" si="105"/>
        <v>Hum Resource</v>
      </c>
      <c r="B1332" s="394" t="s">
        <v>175</v>
      </c>
      <c r="C1332" s="395"/>
      <c r="D1332" s="166">
        <v>0</v>
      </c>
      <c r="F1332" s="2" t="str">
        <f>F1212</f>
        <v>ProWtEvnt 03</v>
      </c>
      <c r="G1332" s="396" t="s">
        <v>175</v>
      </c>
      <c r="H1332" s="397"/>
      <c r="I1332" s="320">
        <v>0</v>
      </c>
      <c r="K1332" s="2" t="str">
        <f t="shared" si="106"/>
        <v>Order Process</v>
      </c>
      <c r="L1332" s="394" t="s">
        <v>175</v>
      </c>
      <c r="M1332" s="395"/>
      <c r="N1332" s="166">
        <v>0</v>
      </c>
    </row>
    <row r="1333" spans="1:14" x14ac:dyDescent="0.2">
      <c r="A1333" s="2" t="str">
        <f t="shared" si="105"/>
        <v>General Mgmt</v>
      </c>
      <c r="B1333" s="394" t="s">
        <v>559</v>
      </c>
      <c r="C1333" s="395"/>
      <c r="D1333" s="166">
        <v>6000</v>
      </c>
      <c r="K1333" s="2" t="str">
        <f t="shared" si="106"/>
        <v>Order Picking</v>
      </c>
      <c r="L1333" s="394" t="s">
        <v>175</v>
      </c>
      <c r="M1333" s="395"/>
      <c r="N1333" s="166">
        <v>0</v>
      </c>
    </row>
    <row r="1334" spans="1:14" x14ac:dyDescent="0.2">
      <c r="A1334" s="2" t="str">
        <f t="shared" si="105"/>
        <v>Acct &amp; Finance</v>
      </c>
      <c r="B1334" s="394" t="s">
        <v>175</v>
      </c>
      <c r="C1334" s="395"/>
      <c r="D1334" s="166">
        <v>0</v>
      </c>
      <c r="F1334" s="2" t="str">
        <f t="shared" ref="F1334:F1345" si="107">F1214</f>
        <v>Shearing</v>
      </c>
      <c r="G1334" s="353" t="s">
        <v>175</v>
      </c>
      <c r="H1334" s="354"/>
      <c r="I1334" s="165">
        <v>0</v>
      </c>
      <c r="K1334" s="2" t="str">
        <f t="shared" si="106"/>
        <v>Shipping</v>
      </c>
      <c r="L1334" s="394" t="s">
        <v>175</v>
      </c>
      <c r="M1334" s="395"/>
      <c r="N1334" s="166">
        <v>0</v>
      </c>
    </row>
    <row r="1335" spans="1:14" x14ac:dyDescent="0.2">
      <c r="A1335" s="2" t="str">
        <f t="shared" si="105"/>
        <v>Engineering</v>
      </c>
      <c r="B1335" s="394" t="s">
        <v>175</v>
      </c>
      <c r="C1335" s="395"/>
      <c r="D1335" s="166">
        <v>0</v>
      </c>
      <c r="F1335" s="2" t="str">
        <f t="shared" si="107"/>
        <v>Press &lt; 75T</v>
      </c>
      <c r="G1335" s="357" t="s">
        <v>175</v>
      </c>
      <c r="H1335" s="358"/>
      <c r="I1335" s="166">
        <v>0</v>
      </c>
      <c r="K1335" s="2" t="str">
        <f t="shared" si="106"/>
        <v>Return/Restock</v>
      </c>
      <c r="L1335" s="394" t="s">
        <v>175</v>
      </c>
      <c r="M1335" s="395"/>
      <c r="N1335" s="166">
        <v>0</v>
      </c>
    </row>
    <row r="1336" spans="1:14" x14ac:dyDescent="0.2">
      <c r="A1336" s="2" t="str">
        <f t="shared" si="105"/>
        <v>Sales / Mktg</v>
      </c>
      <c r="B1336" s="394" t="s">
        <v>175</v>
      </c>
      <c r="C1336" s="395"/>
      <c r="D1336" s="166">
        <v>0</v>
      </c>
      <c r="F1336" s="2" t="str">
        <f t="shared" si="107"/>
        <v>Pres 75T-125T</v>
      </c>
      <c r="G1336" s="357" t="s">
        <v>175</v>
      </c>
      <c r="H1336" s="358"/>
      <c r="I1336" s="166">
        <v>0</v>
      </c>
      <c r="K1336" s="2" t="str">
        <f t="shared" si="106"/>
        <v>PM Event #07</v>
      </c>
      <c r="L1336" s="398" t="s">
        <v>175</v>
      </c>
      <c r="M1336" s="399"/>
      <c r="N1336" s="319">
        <v>0</v>
      </c>
    </row>
    <row r="1337" spans="1:14" x14ac:dyDescent="0.2">
      <c r="A1337" s="2" t="str">
        <f t="shared" si="105"/>
        <v>Cust Service</v>
      </c>
      <c r="B1337" s="394" t="s">
        <v>175</v>
      </c>
      <c r="C1337" s="395"/>
      <c r="D1337" s="166">
        <v>0</v>
      </c>
      <c r="F1337" s="2" t="str">
        <f t="shared" si="107"/>
        <v>Press &gt; 125T</v>
      </c>
      <c r="G1337" s="357" t="s">
        <v>175</v>
      </c>
      <c r="H1337" s="358"/>
      <c r="I1337" s="166">
        <v>0</v>
      </c>
      <c r="K1337" s="2" t="str">
        <f t="shared" si="106"/>
        <v>PM Event #08</v>
      </c>
      <c r="L1337" s="396" t="s">
        <v>175</v>
      </c>
      <c r="M1337" s="397"/>
      <c r="N1337" s="320">
        <v>0</v>
      </c>
    </row>
    <row r="1338" spans="1:14" x14ac:dyDescent="0.2">
      <c r="A1338" s="2" t="str">
        <f t="shared" si="105"/>
        <v>Supervision</v>
      </c>
      <c r="B1338" s="394" t="s">
        <v>175</v>
      </c>
      <c r="C1338" s="395"/>
      <c r="D1338" s="166">
        <v>0</v>
      </c>
      <c r="F1338" s="2" t="str">
        <f t="shared" si="107"/>
        <v>Packaging</v>
      </c>
      <c r="G1338" s="357" t="s">
        <v>175</v>
      </c>
      <c r="H1338" s="358"/>
      <c r="I1338" s="166">
        <v>0</v>
      </c>
    </row>
    <row r="1339" spans="1:14" x14ac:dyDescent="0.2">
      <c r="A1339" s="2" t="str">
        <f t="shared" si="105"/>
        <v>Mat'ls Mgmt</v>
      </c>
      <c r="B1339" s="394" t="s">
        <v>175</v>
      </c>
      <c r="C1339" s="395"/>
      <c r="D1339" s="166">
        <v>0</v>
      </c>
      <c r="F1339" s="2" t="str">
        <f t="shared" si="107"/>
        <v>Equip Hour 06</v>
      </c>
      <c r="G1339" s="355" t="s">
        <v>175</v>
      </c>
      <c r="H1339" s="356"/>
      <c r="I1339" s="319">
        <v>0</v>
      </c>
      <c r="K1339" s="2" t="str">
        <f>K1219</f>
        <v>Box Stores</v>
      </c>
      <c r="L1339" s="390" t="s">
        <v>175</v>
      </c>
      <c r="M1339" s="391"/>
      <c r="N1339" s="165">
        <v>0</v>
      </c>
    </row>
    <row r="1340" spans="1:14" x14ac:dyDescent="0.2">
      <c r="A1340" s="2" t="str">
        <f t="shared" si="105"/>
        <v>Quality Control</v>
      </c>
      <c r="B1340" s="394" t="s">
        <v>175</v>
      </c>
      <c r="C1340" s="395"/>
      <c r="D1340" s="166">
        <v>0</v>
      </c>
      <c r="F1340" s="2" t="str">
        <f t="shared" si="107"/>
        <v>Direct Labr 01</v>
      </c>
      <c r="G1340" s="355" t="s">
        <v>175</v>
      </c>
      <c r="H1340" s="356"/>
      <c r="I1340" s="319">
        <v>0</v>
      </c>
      <c r="K1340" s="2" t="str">
        <f>K1220</f>
        <v>Major Retailers</v>
      </c>
      <c r="L1340" s="394" t="s">
        <v>175</v>
      </c>
      <c r="M1340" s="395"/>
      <c r="N1340" s="166">
        <v>0</v>
      </c>
    </row>
    <row r="1341" spans="1:14" x14ac:dyDescent="0.2">
      <c r="A1341" s="2" t="str">
        <f t="shared" si="105"/>
        <v>Set-Up Techs</v>
      </c>
      <c r="B1341" s="394" t="s">
        <v>175</v>
      </c>
      <c r="C1341" s="395"/>
      <c r="D1341" s="166">
        <v>0</v>
      </c>
      <c r="F1341" s="2" t="str">
        <f t="shared" si="107"/>
        <v>Direct Labr 02</v>
      </c>
      <c r="G1341" s="355" t="s">
        <v>175</v>
      </c>
      <c r="H1341" s="356"/>
      <c r="I1341" s="319">
        <v>0</v>
      </c>
      <c r="K1341" s="2" t="str">
        <f>K1221</f>
        <v>Smalll Accounts</v>
      </c>
      <c r="L1341" s="394" t="s">
        <v>175</v>
      </c>
      <c r="M1341" s="395"/>
      <c r="N1341" s="166">
        <v>0</v>
      </c>
    </row>
    <row r="1342" spans="1:14" x14ac:dyDescent="0.2">
      <c r="A1342" s="2" t="str">
        <f t="shared" si="105"/>
        <v>Mat'l Handling</v>
      </c>
      <c r="B1342" s="394" t="s">
        <v>558</v>
      </c>
      <c r="C1342" s="395"/>
      <c r="D1342" s="166">
        <v>20000</v>
      </c>
      <c r="F1342" s="2" t="str">
        <f t="shared" si="107"/>
        <v>Direct Labr 03</v>
      </c>
      <c r="G1342" s="355" t="s">
        <v>175</v>
      </c>
      <c r="H1342" s="356"/>
      <c r="I1342" s="319">
        <v>0</v>
      </c>
      <c r="K1342" s="2" t="str">
        <f>K1222</f>
        <v>Cust/Mkt #04</v>
      </c>
      <c r="L1342" s="396" t="s">
        <v>175</v>
      </c>
      <c r="M1342" s="397"/>
      <c r="N1342" s="320">
        <v>0</v>
      </c>
    </row>
    <row r="1343" spans="1:14" x14ac:dyDescent="0.2">
      <c r="A1343" s="2" t="str">
        <f t="shared" si="105"/>
        <v>Ship &amp; Receive</v>
      </c>
      <c r="B1343" s="412" t="s">
        <v>175</v>
      </c>
      <c r="C1343" s="413"/>
      <c r="D1343" s="342">
        <v>0</v>
      </c>
      <c r="F1343" s="2" t="str">
        <f t="shared" si="107"/>
        <v>Direct Labr 04</v>
      </c>
      <c r="G1343" s="355" t="s">
        <v>175</v>
      </c>
      <c r="H1343" s="356"/>
      <c r="I1343" s="319">
        <v>0</v>
      </c>
    </row>
    <row r="1344" spans="1:14" x14ac:dyDescent="0.2">
      <c r="A1344" s="2" t="str">
        <f t="shared" si="105"/>
        <v>Whse Labor</v>
      </c>
      <c r="B1344" s="412" t="s">
        <v>175</v>
      </c>
      <c r="C1344" s="413"/>
      <c r="D1344" s="342">
        <v>0</v>
      </c>
      <c r="F1344" s="2" t="str">
        <f t="shared" si="107"/>
        <v>Direct Labr 05</v>
      </c>
      <c r="G1344" s="398" t="s">
        <v>175</v>
      </c>
      <c r="H1344" s="399"/>
      <c r="I1344" s="319">
        <v>0</v>
      </c>
      <c r="K1344" s="2" t="str">
        <f>K1224</f>
        <v>GrowthCosts</v>
      </c>
      <c r="L1344" s="390" t="s">
        <v>175</v>
      </c>
      <c r="M1344" s="391"/>
      <c r="N1344" s="165">
        <v>0</v>
      </c>
    </row>
    <row r="1345" spans="1:14" x14ac:dyDescent="0.2">
      <c r="A1345" s="2" t="str">
        <f t="shared" si="105"/>
        <v>Future Use 16</v>
      </c>
      <c r="B1345" s="398" t="s">
        <v>175</v>
      </c>
      <c r="C1345" s="399"/>
      <c r="D1345" s="319">
        <v>0</v>
      </c>
      <c r="F1345" s="2" t="str">
        <f t="shared" si="107"/>
        <v>Direct Labr 06</v>
      </c>
      <c r="G1345" s="396" t="s">
        <v>175</v>
      </c>
      <c r="H1345" s="397"/>
      <c r="I1345" s="320">
        <v>0</v>
      </c>
      <c r="K1345" s="2" t="str">
        <f>K1225</f>
        <v>Gen &amp; Admin</v>
      </c>
      <c r="L1345" s="392" t="s">
        <v>175</v>
      </c>
      <c r="M1345" s="393"/>
      <c r="N1345" s="168">
        <v>0</v>
      </c>
    </row>
    <row r="1346" spans="1:14" x14ac:dyDescent="0.2">
      <c r="A1346" s="2" t="str">
        <f t="shared" si="105"/>
        <v>Future Use 17</v>
      </c>
      <c r="B1346" s="398" t="s">
        <v>175</v>
      </c>
      <c r="C1346" s="399"/>
      <c r="D1346" s="319">
        <v>0</v>
      </c>
      <c r="N1346" s="52"/>
    </row>
    <row r="1347" spans="1:14" x14ac:dyDescent="0.2">
      <c r="A1347" s="2" t="str">
        <f t="shared" si="105"/>
        <v>Future Use 18</v>
      </c>
      <c r="B1347" s="398" t="s">
        <v>175</v>
      </c>
      <c r="C1347" s="399"/>
      <c r="D1347" s="319">
        <v>0</v>
      </c>
    </row>
    <row r="1348" spans="1:14" x14ac:dyDescent="0.2">
      <c r="A1348" s="2" t="str">
        <f t="shared" si="105"/>
        <v>Future Use 19</v>
      </c>
      <c r="B1348" s="398" t="s">
        <v>175</v>
      </c>
      <c r="C1348" s="399"/>
      <c r="D1348" s="319">
        <v>0</v>
      </c>
    </row>
    <row r="1349" spans="1:14" x14ac:dyDescent="0.2">
      <c r="A1349" s="2" t="str">
        <f>A1229</f>
        <v>EquipHrSupt</v>
      </c>
      <c r="B1349" s="394" t="s">
        <v>175</v>
      </c>
      <c r="C1349" s="395"/>
      <c r="D1349" s="166">
        <v>0</v>
      </c>
    </row>
    <row r="1350" spans="1:14" x14ac:dyDescent="0.2">
      <c r="A1350" s="2" t="str">
        <f>A1230</f>
        <v>LaborHrSupt</v>
      </c>
      <c r="B1350" s="392" t="s">
        <v>175</v>
      </c>
      <c r="C1350" s="393"/>
      <c r="D1350" s="167">
        <v>0</v>
      </c>
    </row>
    <row r="1351" spans="1:14" x14ac:dyDescent="0.2">
      <c r="B1351" s="20"/>
      <c r="D1351" s="20"/>
    </row>
    <row r="1352" spans="1:14" x14ac:dyDescent="0.2">
      <c r="A1352" s="2" t="str">
        <f t="shared" ref="A1352:A1363" si="108">A1232</f>
        <v>Rubber</v>
      </c>
      <c r="B1352" s="390" t="s">
        <v>175</v>
      </c>
      <c r="C1352" s="391"/>
      <c r="D1352" s="165">
        <v>0</v>
      </c>
    </row>
    <row r="1353" spans="1:14" x14ac:dyDescent="0.2">
      <c r="A1353" s="2" t="str">
        <f t="shared" si="108"/>
        <v>T/P Supp #02</v>
      </c>
      <c r="B1353" s="398" t="s">
        <v>175</v>
      </c>
      <c r="C1353" s="399"/>
      <c r="D1353" s="319">
        <v>0</v>
      </c>
    </row>
    <row r="1354" spans="1:14" x14ac:dyDescent="0.2">
      <c r="A1354" s="2" t="str">
        <f t="shared" si="108"/>
        <v>T/P Supp #03</v>
      </c>
      <c r="B1354" s="398" t="s">
        <v>175</v>
      </c>
      <c r="C1354" s="399"/>
      <c r="D1354" s="319">
        <v>0</v>
      </c>
    </row>
    <row r="1355" spans="1:14" x14ac:dyDescent="0.2">
      <c r="A1355" s="2" t="str">
        <f t="shared" si="108"/>
        <v>T/P Supp #04</v>
      </c>
      <c r="B1355" s="398" t="s">
        <v>175</v>
      </c>
      <c r="C1355" s="399"/>
      <c r="D1355" s="319">
        <v>0</v>
      </c>
    </row>
    <row r="1356" spans="1:14" x14ac:dyDescent="0.2">
      <c r="A1356" s="2" t="str">
        <f t="shared" si="108"/>
        <v>T/P Supp #05</v>
      </c>
      <c r="B1356" s="398" t="s">
        <v>175</v>
      </c>
      <c r="C1356" s="399"/>
      <c r="D1356" s="319">
        <v>0</v>
      </c>
    </row>
    <row r="1357" spans="1:14" x14ac:dyDescent="0.2">
      <c r="A1357" s="2" t="str">
        <f t="shared" si="108"/>
        <v>T/P Supp #06</v>
      </c>
      <c r="B1357" s="398" t="s">
        <v>175</v>
      </c>
      <c r="C1357" s="399"/>
      <c r="D1357" s="319">
        <v>0</v>
      </c>
    </row>
    <row r="1358" spans="1:14" x14ac:dyDescent="0.2">
      <c r="A1358" s="2" t="str">
        <f t="shared" si="108"/>
        <v>Purch Comps</v>
      </c>
      <c r="B1358" s="394" t="s">
        <v>175</v>
      </c>
      <c r="C1358" s="395"/>
      <c r="D1358" s="166">
        <v>0</v>
      </c>
    </row>
    <row r="1359" spans="1:14" x14ac:dyDescent="0.2">
      <c r="A1359" s="2" t="str">
        <f t="shared" si="108"/>
        <v>Pkg Material</v>
      </c>
      <c r="B1359" s="394" t="s">
        <v>175</v>
      </c>
      <c r="C1359" s="395"/>
      <c r="D1359" s="166">
        <v>0</v>
      </c>
    </row>
    <row r="1360" spans="1:14" x14ac:dyDescent="0.2">
      <c r="A1360" s="2" t="str">
        <f t="shared" si="108"/>
        <v>Molds</v>
      </c>
      <c r="B1360" s="412" t="s">
        <v>175</v>
      </c>
      <c r="C1360" s="413"/>
      <c r="D1360" s="342">
        <v>0</v>
      </c>
    </row>
    <row r="1361" spans="1:15" x14ac:dyDescent="0.2">
      <c r="A1361" s="2" t="str">
        <f t="shared" si="108"/>
        <v>T/P Supp #10</v>
      </c>
      <c r="B1361" s="398" t="s">
        <v>175</v>
      </c>
      <c r="C1361" s="399"/>
      <c r="D1361" s="319">
        <v>0</v>
      </c>
    </row>
    <row r="1362" spans="1:15" x14ac:dyDescent="0.2">
      <c r="A1362" s="2" t="str">
        <f t="shared" si="108"/>
        <v>T/P Supp #11</v>
      </c>
      <c r="B1362" s="398" t="s">
        <v>175</v>
      </c>
      <c r="C1362" s="399"/>
      <c r="D1362" s="319">
        <v>0</v>
      </c>
    </row>
    <row r="1363" spans="1:15" x14ac:dyDescent="0.2">
      <c r="A1363" s="2" t="str">
        <f t="shared" si="108"/>
        <v>T/P Supp #12</v>
      </c>
      <c r="B1363" s="396" t="s">
        <v>175</v>
      </c>
      <c r="C1363" s="397"/>
      <c r="D1363" s="320">
        <v>0</v>
      </c>
      <c r="K1363" s="68" t="s">
        <v>98</v>
      </c>
      <c r="L1363" s="56"/>
      <c r="M1363" s="56"/>
      <c r="N1363" s="56">
        <f>SUM(D1330:D1363)+SUM(I1330:I1363)+SUM(N1330:N1360)</f>
        <v>26000</v>
      </c>
      <c r="O1363" s="52"/>
    </row>
    <row r="1367" spans="1:15" x14ac:dyDescent="0.2">
      <c r="O1367" s="52"/>
    </row>
    <row r="1381" spans="1:12" x14ac:dyDescent="0.2">
      <c r="A1381" s="42" t="s">
        <v>452</v>
      </c>
      <c r="L1381" s="8" t="s">
        <v>301</v>
      </c>
    </row>
    <row r="1382" spans="1:12" x14ac:dyDescent="0.2">
      <c r="A1382" s="2" t="str">
        <f>A2</f>
        <v>Plumbco, Inc.</v>
      </c>
    </row>
    <row r="1383" spans="1:12" x14ac:dyDescent="0.2">
      <c r="K1383" s="10">
        <f ca="1">NOW()</f>
        <v>43970.333883912041</v>
      </c>
      <c r="L1383" s="11">
        <f ca="1">NOW()</f>
        <v>43970.333883912041</v>
      </c>
    </row>
    <row r="1387" spans="1:12" x14ac:dyDescent="0.2">
      <c r="A1387" s="17" t="s">
        <v>36</v>
      </c>
      <c r="B1387" s="17" t="s">
        <v>167</v>
      </c>
      <c r="D1387" s="17" t="s">
        <v>36</v>
      </c>
      <c r="E1387" s="387" t="s">
        <v>454</v>
      </c>
      <c r="F1387" s="389"/>
      <c r="G1387" s="389"/>
      <c r="H1387" s="389"/>
      <c r="I1387" s="388"/>
      <c r="K1387" s="17" t="s">
        <v>36</v>
      </c>
      <c r="L1387" s="17" t="s">
        <v>167</v>
      </c>
    </row>
    <row r="1388" spans="1:12" x14ac:dyDescent="0.2">
      <c r="A1388" s="18" t="s">
        <v>37</v>
      </c>
      <c r="B1388" s="18" t="s">
        <v>453</v>
      </c>
      <c r="D1388" s="18" t="s">
        <v>37</v>
      </c>
      <c r="E1388" s="169" t="s">
        <v>180</v>
      </c>
      <c r="F1388" s="169" t="s">
        <v>106</v>
      </c>
      <c r="G1388" s="169" t="s">
        <v>47</v>
      </c>
      <c r="H1388" s="169" t="s">
        <v>183</v>
      </c>
      <c r="I1388" s="169" t="s">
        <v>95</v>
      </c>
      <c r="K1388" s="18" t="s">
        <v>37</v>
      </c>
      <c r="L1388" s="18" t="s">
        <v>453</v>
      </c>
    </row>
    <row r="1390" spans="1:12" x14ac:dyDescent="0.2">
      <c r="A1390" s="2" t="str">
        <f>A1210</f>
        <v>Maintenance</v>
      </c>
      <c r="B1390" s="45">
        <v>5000</v>
      </c>
      <c r="D1390" s="2" t="str">
        <f>F1210</f>
        <v>Press Set-Ups</v>
      </c>
      <c r="E1390" s="45">
        <v>0</v>
      </c>
      <c r="I1390" s="52">
        <f>E1390+H1390</f>
        <v>0</v>
      </c>
      <c r="K1390" s="2" t="str">
        <f>K1210</f>
        <v>Put-Away</v>
      </c>
      <c r="L1390" s="45">
        <v>0</v>
      </c>
    </row>
    <row r="1391" spans="1:12" x14ac:dyDescent="0.2">
      <c r="A1391" s="2" t="str">
        <f t="shared" ref="A1391:A1423" si="109">A1211</f>
        <v>Bldg &amp; Grounds</v>
      </c>
      <c r="B1391" s="47">
        <v>75000</v>
      </c>
      <c r="D1391" s="2" t="str">
        <f>F1211</f>
        <v>ProWtEvnt 02</v>
      </c>
      <c r="E1391" s="273">
        <v>0</v>
      </c>
      <c r="I1391" s="52">
        <f>E1391+H1391</f>
        <v>0</v>
      </c>
      <c r="K1391" s="2" t="str">
        <f t="shared" ref="K1391:K1402" si="110">K1211</f>
        <v>Storage</v>
      </c>
      <c r="L1391" s="47">
        <v>0</v>
      </c>
    </row>
    <row r="1392" spans="1:12" x14ac:dyDescent="0.2">
      <c r="A1392" s="2" t="str">
        <f t="shared" si="109"/>
        <v>Hum Resource</v>
      </c>
      <c r="B1392" s="47">
        <v>500</v>
      </c>
      <c r="D1392" s="2" t="str">
        <f>F1212</f>
        <v>ProWtEvnt 03</v>
      </c>
      <c r="E1392" s="274">
        <v>0</v>
      </c>
      <c r="I1392" s="52">
        <f>E1392+H1392</f>
        <v>0</v>
      </c>
      <c r="K1392" s="2" t="str">
        <f t="shared" si="110"/>
        <v>Order Process</v>
      </c>
      <c r="L1392" s="47">
        <v>0</v>
      </c>
    </row>
    <row r="1393" spans="1:12" x14ac:dyDescent="0.2">
      <c r="A1393" s="2" t="str">
        <f t="shared" si="109"/>
        <v>General Mgmt</v>
      </c>
      <c r="B1393" s="47">
        <v>8500</v>
      </c>
      <c r="K1393" s="2" t="str">
        <f t="shared" si="110"/>
        <v>Order Picking</v>
      </c>
      <c r="L1393" s="47">
        <v>0</v>
      </c>
    </row>
    <row r="1394" spans="1:12" x14ac:dyDescent="0.2">
      <c r="A1394" s="2" t="str">
        <f t="shared" si="109"/>
        <v>Acct &amp; Finance</v>
      </c>
      <c r="B1394" s="47">
        <v>2000</v>
      </c>
      <c r="D1394" s="2" t="str">
        <f t="shared" ref="D1394:D1405" si="111">F1214</f>
        <v>Shearing</v>
      </c>
      <c r="E1394" s="45">
        <v>0</v>
      </c>
      <c r="F1394" s="117">
        <v>0.67</v>
      </c>
      <c r="G1394" s="2">
        <f t="shared" ref="G1394:G1405" si="112">N309</f>
        <v>3300</v>
      </c>
      <c r="H1394" s="52">
        <f t="shared" ref="H1394:H1405" si="113">F1394*G1394</f>
        <v>2211</v>
      </c>
      <c r="I1394" s="52">
        <f t="shared" ref="I1394:I1405" si="114">E1394+H1394</f>
        <v>2211</v>
      </c>
      <c r="K1394" s="2" t="str">
        <f t="shared" si="110"/>
        <v>Shipping</v>
      </c>
      <c r="L1394" s="47">
        <v>0</v>
      </c>
    </row>
    <row r="1395" spans="1:12" x14ac:dyDescent="0.2">
      <c r="A1395" s="2" t="str">
        <f t="shared" si="109"/>
        <v>Engineering</v>
      </c>
      <c r="B1395" s="47">
        <v>4000</v>
      </c>
      <c r="D1395" s="2" t="str">
        <f t="shared" si="111"/>
        <v>Press &lt; 75T</v>
      </c>
      <c r="E1395" s="47">
        <v>0</v>
      </c>
      <c r="F1395" s="118">
        <v>2</v>
      </c>
      <c r="G1395" s="2">
        <f t="shared" si="112"/>
        <v>10300</v>
      </c>
      <c r="H1395" s="52">
        <f t="shared" si="113"/>
        <v>20600</v>
      </c>
      <c r="I1395" s="52">
        <f t="shared" si="114"/>
        <v>20600</v>
      </c>
      <c r="K1395" s="2" t="str">
        <f t="shared" si="110"/>
        <v>Return/Restock</v>
      </c>
      <c r="L1395" s="47">
        <v>0</v>
      </c>
    </row>
    <row r="1396" spans="1:12" x14ac:dyDescent="0.2">
      <c r="A1396" s="2" t="str">
        <f t="shared" si="109"/>
        <v>Sales / Mktg</v>
      </c>
      <c r="B1396" s="47">
        <v>2000</v>
      </c>
      <c r="D1396" s="2" t="str">
        <f t="shared" si="111"/>
        <v>Pres 75T-125T</v>
      </c>
      <c r="E1396" s="47">
        <v>0</v>
      </c>
      <c r="F1396" s="118">
        <v>3.33</v>
      </c>
      <c r="G1396" s="2">
        <f t="shared" si="112"/>
        <v>6000</v>
      </c>
      <c r="H1396" s="52">
        <f t="shared" si="113"/>
        <v>19980</v>
      </c>
      <c r="I1396" s="52">
        <f t="shared" si="114"/>
        <v>19980</v>
      </c>
      <c r="K1396" s="2" t="str">
        <f t="shared" si="110"/>
        <v>PM Event #07</v>
      </c>
      <c r="L1396" s="273">
        <v>0</v>
      </c>
    </row>
    <row r="1397" spans="1:12" x14ac:dyDescent="0.2">
      <c r="A1397" s="2" t="str">
        <f t="shared" si="109"/>
        <v>Cust Service</v>
      </c>
      <c r="B1397" s="47">
        <v>1500</v>
      </c>
      <c r="D1397" s="2" t="str">
        <f t="shared" si="111"/>
        <v>Press &gt; 125T</v>
      </c>
      <c r="E1397" s="47">
        <v>0</v>
      </c>
      <c r="F1397" s="118">
        <v>5</v>
      </c>
      <c r="G1397" s="2">
        <f t="shared" si="112"/>
        <v>7800</v>
      </c>
      <c r="H1397" s="52">
        <f t="shared" si="113"/>
        <v>39000</v>
      </c>
      <c r="I1397" s="52">
        <f t="shared" si="114"/>
        <v>39000</v>
      </c>
      <c r="K1397" s="2" t="str">
        <f t="shared" si="110"/>
        <v>PM Event #08</v>
      </c>
      <c r="L1397" s="274">
        <v>0</v>
      </c>
    </row>
    <row r="1398" spans="1:12" x14ac:dyDescent="0.2">
      <c r="A1398" s="2" t="str">
        <f t="shared" si="109"/>
        <v>Supervision</v>
      </c>
      <c r="B1398" s="47">
        <v>1500</v>
      </c>
      <c r="D1398" s="2" t="str">
        <f t="shared" si="111"/>
        <v>Packaging</v>
      </c>
      <c r="E1398" s="47">
        <v>0</v>
      </c>
      <c r="F1398" s="118">
        <v>1.43</v>
      </c>
      <c r="G1398" s="2">
        <f t="shared" si="112"/>
        <v>11200</v>
      </c>
      <c r="H1398" s="52">
        <f t="shared" si="113"/>
        <v>16016</v>
      </c>
      <c r="I1398" s="52">
        <f t="shared" si="114"/>
        <v>16016</v>
      </c>
    </row>
    <row r="1399" spans="1:12" x14ac:dyDescent="0.2">
      <c r="A1399" s="2" t="str">
        <f t="shared" si="109"/>
        <v>Mat'ls Mgmt</v>
      </c>
      <c r="B1399" s="47">
        <v>2500</v>
      </c>
      <c r="D1399" s="2" t="str">
        <f t="shared" si="111"/>
        <v>Equip Hour 06</v>
      </c>
      <c r="E1399" s="273">
        <v>0</v>
      </c>
      <c r="F1399" s="307">
        <v>0</v>
      </c>
      <c r="G1399" s="2">
        <f t="shared" si="112"/>
        <v>0</v>
      </c>
      <c r="H1399" s="52">
        <f t="shared" si="113"/>
        <v>0</v>
      </c>
      <c r="I1399" s="52">
        <f t="shared" si="114"/>
        <v>0</v>
      </c>
      <c r="K1399" s="2" t="str">
        <f t="shared" si="110"/>
        <v>Box Stores</v>
      </c>
      <c r="L1399" s="45">
        <v>0</v>
      </c>
    </row>
    <row r="1400" spans="1:12" x14ac:dyDescent="0.2">
      <c r="A1400" s="2" t="str">
        <f t="shared" si="109"/>
        <v>Quality Control</v>
      </c>
      <c r="B1400" s="47">
        <v>5000</v>
      </c>
      <c r="D1400" s="2" t="str">
        <f t="shared" si="111"/>
        <v>Direct Labr 01</v>
      </c>
      <c r="E1400" s="273">
        <v>0</v>
      </c>
      <c r="F1400" s="307">
        <v>0</v>
      </c>
      <c r="G1400" s="2">
        <f t="shared" si="112"/>
        <v>0</v>
      </c>
      <c r="H1400" s="52">
        <f t="shared" si="113"/>
        <v>0</v>
      </c>
      <c r="I1400" s="52">
        <f t="shared" si="114"/>
        <v>0</v>
      </c>
      <c r="K1400" s="2" t="str">
        <f t="shared" si="110"/>
        <v>Major Retailers</v>
      </c>
      <c r="L1400" s="47">
        <v>0</v>
      </c>
    </row>
    <row r="1401" spans="1:12" x14ac:dyDescent="0.2">
      <c r="A1401" s="2" t="str">
        <f t="shared" si="109"/>
        <v>Set-Up Techs</v>
      </c>
      <c r="B1401" s="47">
        <v>1000</v>
      </c>
      <c r="D1401" s="2" t="str">
        <f t="shared" si="111"/>
        <v>Direct Labr 02</v>
      </c>
      <c r="E1401" s="273">
        <v>0</v>
      </c>
      <c r="F1401" s="307">
        <v>0</v>
      </c>
      <c r="G1401" s="2">
        <f t="shared" si="112"/>
        <v>0</v>
      </c>
      <c r="H1401" s="52">
        <f t="shared" si="113"/>
        <v>0</v>
      </c>
      <c r="I1401" s="52">
        <f t="shared" si="114"/>
        <v>0</v>
      </c>
      <c r="K1401" s="2" t="str">
        <f t="shared" si="110"/>
        <v>Smalll Accounts</v>
      </c>
      <c r="L1401" s="47">
        <v>0</v>
      </c>
    </row>
    <row r="1402" spans="1:12" x14ac:dyDescent="0.2">
      <c r="A1402" s="2" t="str">
        <f t="shared" si="109"/>
        <v>Mat'l Handling</v>
      </c>
      <c r="B1402" s="47">
        <v>26000</v>
      </c>
      <c r="D1402" s="2" t="str">
        <f t="shared" si="111"/>
        <v>Direct Labr 03</v>
      </c>
      <c r="E1402" s="273">
        <v>0</v>
      </c>
      <c r="F1402" s="307">
        <v>0</v>
      </c>
      <c r="G1402" s="2">
        <f t="shared" si="112"/>
        <v>0</v>
      </c>
      <c r="H1402" s="52">
        <f t="shared" si="113"/>
        <v>0</v>
      </c>
      <c r="I1402" s="52">
        <f t="shared" si="114"/>
        <v>0</v>
      </c>
      <c r="K1402" s="2" t="str">
        <f t="shared" si="110"/>
        <v>Cust/Mkt #04</v>
      </c>
      <c r="L1402" s="274">
        <v>0</v>
      </c>
    </row>
    <row r="1403" spans="1:12" x14ac:dyDescent="0.2">
      <c r="A1403" s="2" t="str">
        <f t="shared" si="109"/>
        <v>Ship &amp; Receive</v>
      </c>
      <c r="B1403" s="47">
        <v>4000</v>
      </c>
      <c r="D1403" s="2" t="str">
        <f t="shared" si="111"/>
        <v>Direct Labr 04</v>
      </c>
      <c r="E1403" s="273">
        <v>0</v>
      </c>
      <c r="F1403" s="307">
        <v>0</v>
      </c>
      <c r="G1403" s="2">
        <f t="shared" si="112"/>
        <v>0</v>
      </c>
      <c r="H1403" s="52">
        <f t="shared" si="113"/>
        <v>0</v>
      </c>
      <c r="I1403" s="52">
        <f t="shared" si="114"/>
        <v>0</v>
      </c>
    </row>
    <row r="1404" spans="1:12" x14ac:dyDescent="0.2">
      <c r="A1404" s="2" t="str">
        <f t="shared" si="109"/>
        <v>Whse Labor</v>
      </c>
      <c r="B1404" s="261">
        <v>0</v>
      </c>
      <c r="D1404" s="2" t="str">
        <f t="shared" si="111"/>
        <v>Direct Labr 05</v>
      </c>
      <c r="E1404" s="273">
        <v>0</v>
      </c>
      <c r="F1404" s="307">
        <v>0</v>
      </c>
      <c r="G1404" s="2">
        <f t="shared" si="112"/>
        <v>0</v>
      </c>
      <c r="H1404" s="52">
        <f t="shared" si="113"/>
        <v>0</v>
      </c>
      <c r="I1404" s="52">
        <f t="shared" si="114"/>
        <v>0</v>
      </c>
      <c r="K1404" s="2" t="str">
        <f>K1224</f>
        <v>GrowthCosts</v>
      </c>
      <c r="L1404" s="45">
        <v>0</v>
      </c>
    </row>
    <row r="1405" spans="1:12" x14ac:dyDescent="0.2">
      <c r="A1405" s="2" t="str">
        <f t="shared" si="109"/>
        <v>Future Use 16</v>
      </c>
      <c r="B1405" s="273">
        <v>0</v>
      </c>
      <c r="D1405" s="2" t="str">
        <f t="shared" si="111"/>
        <v>Direct Labr 06</v>
      </c>
      <c r="E1405" s="274">
        <v>0</v>
      </c>
      <c r="F1405" s="308">
        <v>0</v>
      </c>
      <c r="G1405" s="2">
        <f t="shared" si="112"/>
        <v>0</v>
      </c>
      <c r="H1405" s="52">
        <f t="shared" si="113"/>
        <v>0</v>
      </c>
      <c r="I1405" s="52">
        <f t="shared" si="114"/>
        <v>0</v>
      </c>
      <c r="K1405" s="2" t="str">
        <f>K1225</f>
        <v>Gen &amp; Admin</v>
      </c>
      <c r="L1405" s="163">
        <v>0</v>
      </c>
    </row>
    <row r="1406" spans="1:12" x14ac:dyDescent="0.2">
      <c r="A1406" s="2" t="str">
        <f t="shared" si="109"/>
        <v>Future Use 17</v>
      </c>
      <c r="B1406" s="273">
        <v>0</v>
      </c>
    </row>
    <row r="1407" spans="1:12" x14ac:dyDescent="0.2">
      <c r="A1407" s="2" t="str">
        <f t="shared" si="109"/>
        <v>Future Use 18</v>
      </c>
      <c r="B1407" s="273">
        <v>0</v>
      </c>
    </row>
    <row r="1408" spans="1:12" x14ac:dyDescent="0.2">
      <c r="A1408" s="2" t="str">
        <f t="shared" si="109"/>
        <v>Future Use 19</v>
      </c>
      <c r="B1408" s="273">
        <v>0</v>
      </c>
    </row>
    <row r="1409" spans="1:12" x14ac:dyDescent="0.2">
      <c r="A1409" s="2" t="str">
        <f t="shared" si="109"/>
        <v>EquipHrSupt</v>
      </c>
      <c r="B1409" s="47">
        <v>0</v>
      </c>
      <c r="I1409" s="52"/>
    </row>
    <row r="1410" spans="1:12" x14ac:dyDescent="0.2">
      <c r="A1410" s="2" t="str">
        <f t="shared" si="109"/>
        <v>LaborHrSupt</v>
      </c>
      <c r="B1410" s="49">
        <v>0</v>
      </c>
    </row>
    <row r="1411" spans="1:12" x14ac:dyDescent="0.2">
      <c r="B1411" s="55"/>
    </row>
    <row r="1412" spans="1:12" x14ac:dyDescent="0.2">
      <c r="A1412" s="2" t="str">
        <f t="shared" si="109"/>
        <v>Rubber</v>
      </c>
      <c r="B1412" s="45">
        <v>0</v>
      </c>
    </row>
    <row r="1413" spans="1:12" x14ac:dyDescent="0.2">
      <c r="A1413" s="2" t="str">
        <f t="shared" si="109"/>
        <v>T/P Supp #02</v>
      </c>
      <c r="B1413" s="273">
        <v>0</v>
      </c>
    </row>
    <row r="1414" spans="1:12" x14ac:dyDescent="0.2">
      <c r="A1414" s="2" t="str">
        <f t="shared" si="109"/>
        <v>T/P Supp #03</v>
      </c>
      <c r="B1414" s="273">
        <v>0</v>
      </c>
    </row>
    <row r="1415" spans="1:12" x14ac:dyDescent="0.2">
      <c r="A1415" s="2" t="str">
        <f t="shared" si="109"/>
        <v>T/P Supp #04</v>
      </c>
      <c r="B1415" s="273">
        <v>0</v>
      </c>
    </row>
    <row r="1416" spans="1:12" x14ac:dyDescent="0.2">
      <c r="A1416" s="2" t="str">
        <f t="shared" si="109"/>
        <v>T/P Supp #05</v>
      </c>
      <c r="B1416" s="273">
        <v>0</v>
      </c>
    </row>
    <row r="1417" spans="1:12" x14ac:dyDescent="0.2">
      <c r="A1417" s="2" t="str">
        <f t="shared" si="109"/>
        <v>T/P Supp #06</v>
      </c>
      <c r="B1417" s="273">
        <v>0</v>
      </c>
    </row>
    <row r="1418" spans="1:12" x14ac:dyDescent="0.2">
      <c r="A1418" s="2" t="str">
        <f t="shared" si="109"/>
        <v>Purch Comps</v>
      </c>
      <c r="B1418" s="47">
        <v>0</v>
      </c>
    </row>
    <row r="1419" spans="1:12" x14ac:dyDescent="0.2">
      <c r="A1419" s="2" t="str">
        <f t="shared" si="109"/>
        <v>Pkg Material</v>
      </c>
      <c r="B1419" s="47">
        <v>0</v>
      </c>
    </row>
    <row r="1420" spans="1:12" x14ac:dyDescent="0.2">
      <c r="A1420" s="2" t="str">
        <f t="shared" si="109"/>
        <v>Molds</v>
      </c>
      <c r="B1420" s="47">
        <v>0</v>
      </c>
    </row>
    <row r="1421" spans="1:12" x14ac:dyDescent="0.2">
      <c r="A1421" s="2" t="str">
        <f t="shared" si="109"/>
        <v>T/P Supp #10</v>
      </c>
      <c r="B1421" s="273">
        <v>0</v>
      </c>
    </row>
    <row r="1422" spans="1:12" x14ac:dyDescent="0.2">
      <c r="A1422" s="2" t="str">
        <f t="shared" si="109"/>
        <v>T/P Supp #11</v>
      </c>
      <c r="B1422" s="273">
        <v>0</v>
      </c>
    </row>
    <row r="1423" spans="1:12" x14ac:dyDescent="0.2">
      <c r="A1423" s="2" t="str">
        <f t="shared" si="109"/>
        <v>T/P Supp #12</v>
      </c>
      <c r="B1423" s="274">
        <v>0</v>
      </c>
      <c r="K1423" s="4" t="s">
        <v>197</v>
      </c>
      <c r="L1423" s="56">
        <f>SUM(B1390:B1423)+SUM(I1390:I1423)+SUM(L1390:L1420)</f>
        <v>236307</v>
      </c>
    </row>
    <row r="1441" spans="1:15" x14ac:dyDescent="0.2">
      <c r="A1441" s="1" t="s">
        <v>309</v>
      </c>
      <c r="O1441" s="8" t="s">
        <v>302</v>
      </c>
    </row>
    <row r="1442" spans="1:15" x14ac:dyDescent="0.2">
      <c r="A1442" s="2" t="str">
        <f>A2</f>
        <v>Plumbco, Inc.</v>
      </c>
      <c r="O1442" s="4"/>
    </row>
    <row r="1443" spans="1:15" x14ac:dyDescent="0.2">
      <c r="N1443" s="10">
        <f ca="1">NOW()</f>
        <v>43970.333883912041</v>
      </c>
      <c r="O1443" s="11">
        <f ca="1">NOW()</f>
        <v>43970.333883912041</v>
      </c>
    </row>
    <row r="1444" spans="1:15" x14ac:dyDescent="0.2">
      <c r="N1444" s="10"/>
      <c r="O1444" s="11"/>
    </row>
    <row r="1445" spans="1:15" x14ac:dyDescent="0.2">
      <c r="N1445" s="10"/>
      <c r="O1445" s="11"/>
    </row>
    <row r="1447" spans="1:15" x14ac:dyDescent="0.2">
      <c r="C1447" s="387" t="s">
        <v>185</v>
      </c>
      <c r="D1447" s="389"/>
      <c r="E1447" s="389"/>
      <c r="F1447" s="389"/>
      <c r="G1447" s="389"/>
      <c r="H1447" s="389"/>
      <c r="I1447" s="389"/>
      <c r="J1447" s="389"/>
      <c r="K1447" s="388"/>
      <c r="L1447" s="387" t="s">
        <v>186</v>
      </c>
      <c r="M1447" s="388"/>
      <c r="O1447" s="17"/>
    </row>
    <row r="1448" spans="1:15" x14ac:dyDescent="0.2">
      <c r="C1448" s="387" t="s">
        <v>23</v>
      </c>
      <c r="D1448" s="389"/>
      <c r="E1448" s="388"/>
      <c r="F1448" s="17" t="s">
        <v>179</v>
      </c>
      <c r="G1448" s="387" t="s">
        <v>180</v>
      </c>
      <c r="H1448" s="388"/>
      <c r="I1448" s="387" t="s">
        <v>183</v>
      </c>
      <c r="J1448" s="388"/>
      <c r="K1448" s="17" t="s">
        <v>95</v>
      </c>
      <c r="L1448" s="17" t="s">
        <v>189</v>
      </c>
      <c r="M1448" s="17" t="s">
        <v>95</v>
      </c>
      <c r="O1448" s="66" t="s">
        <v>187</v>
      </c>
    </row>
    <row r="1449" spans="1:15" x14ac:dyDescent="0.2">
      <c r="C1449" s="98" t="s">
        <v>176</v>
      </c>
      <c r="D1449" s="98" t="s">
        <v>177</v>
      </c>
      <c r="E1449" s="98" t="s">
        <v>178</v>
      </c>
      <c r="F1449" s="18" t="s">
        <v>27</v>
      </c>
      <c r="G1449" s="98" t="s">
        <v>181</v>
      </c>
      <c r="H1449" s="98" t="s">
        <v>92</v>
      </c>
      <c r="I1449" s="57" t="s">
        <v>184</v>
      </c>
      <c r="J1449" s="98" t="s">
        <v>92</v>
      </c>
      <c r="K1449" s="18" t="s">
        <v>92</v>
      </c>
      <c r="L1449" s="18" t="s">
        <v>84</v>
      </c>
      <c r="M1449" s="18" t="s">
        <v>92</v>
      </c>
      <c r="O1449" s="18" t="s">
        <v>188</v>
      </c>
    </row>
    <row r="1451" spans="1:15" x14ac:dyDescent="0.2">
      <c r="A1451" s="2" t="s">
        <v>182</v>
      </c>
      <c r="H1451" s="139">
        <v>20000</v>
      </c>
      <c r="M1451" s="139">
        <v>10000</v>
      </c>
    </row>
    <row r="1453" spans="1:15" x14ac:dyDescent="0.2">
      <c r="A1453" s="2" t="str">
        <f>D72</f>
        <v>Bldg &amp; Grounds</v>
      </c>
      <c r="G1453" s="89">
        <v>1</v>
      </c>
      <c r="H1453" s="52">
        <f>H$1451*G1453</f>
        <v>20000</v>
      </c>
      <c r="K1453" s="52">
        <f>H1453+J1453</f>
        <v>20000</v>
      </c>
      <c r="L1453" s="89">
        <v>1</v>
      </c>
      <c r="M1453" s="52">
        <f>M$1451*L1453</f>
        <v>10000</v>
      </c>
      <c r="O1453" s="52">
        <f>K1453+M1453</f>
        <v>30000</v>
      </c>
    </row>
    <row r="1455" spans="1:15" x14ac:dyDescent="0.2">
      <c r="A1455" s="2" t="str">
        <f t="shared" ref="A1455:A1466" si="115">M309</f>
        <v>Shearing</v>
      </c>
      <c r="C1455" s="170">
        <v>0.25</v>
      </c>
      <c r="D1455" s="2" t="str">
        <f t="shared" ref="D1455:D1466" si="116">O309</f>
        <v>Equip Hours</v>
      </c>
      <c r="E1455" s="2">
        <f t="shared" ref="E1455:E1466" si="117">N309</f>
        <v>3300</v>
      </c>
      <c r="F1455" s="2">
        <f t="shared" ref="F1455:F1460" si="118">C1455*E1455</f>
        <v>825</v>
      </c>
      <c r="G1455" s="51">
        <v>0</v>
      </c>
      <c r="H1455" s="52">
        <f t="shared" ref="H1455:H1466" si="119">H$1451*G1455</f>
        <v>0</v>
      </c>
      <c r="I1455" s="122">
        <v>6.2</v>
      </c>
      <c r="J1455" s="52">
        <f t="shared" ref="J1455:J1460" si="120">F1455*I1455</f>
        <v>5115</v>
      </c>
      <c r="K1455" s="52">
        <f t="shared" ref="K1455:K1460" si="121">H1455+J1455</f>
        <v>5115</v>
      </c>
      <c r="L1455" s="51">
        <v>0</v>
      </c>
      <c r="M1455" s="52">
        <f t="shared" ref="M1455:M1466" si="122">M$1451*L1455</f>
        <v>0</v>
      </c>
      <c r="O1455" s="52">
        <f t="shared" ref="O1455:O1466" si="123">K1455+M1455</f>
        <v>5115</v>
      </c>
    </row>
    <row r="1456" spans="1:15" x14ac:dyDescent="0.2">
      <c r="A1456" s="2" t="str">
        <f t="shared" si="115"/>
        <v>Press &lt; 75T</v>
      </c>
      <c r="C1456" s="171">
        <v>1</v>
      </c>
      <c r="D1456" s="2" t="str">
        <f t="shared" si="116"/>
        <v>Equip Hours</v>
      </c>
      <c r="E1456" s="2">
        <f t="shared" si="117"/>
        <v>10300</v>
      </c>
      <c r="F1456" s="2">
        <f t="shared" si="118"/>
        <v>10300</v>
      </c>
      <c r="G1456" s="53">
        <v>0</v>
      </c>
      <c r="H1456" s="52">
        <f t="shared" si="119"/>
        <v>0</v>
      </c>
      <c r="I1456" s="126">
        <f>$I$1455</f>
        <v>6.2</v>
      </c>
      <c r="J1456" s="52">
        <f t="shared" si="120"/>
        <v>63860</v>
      </c>
      <c r="K1456" s="52">
        <f t="shared" si="121"/>
        <v>63860</v>
      </c>
      <c r="L1456" s="53">
        <v>0</v>
      </c>
      <c r="M1456" s="52">
        <f t="shared" si="122"/>
        <v>0</v>
      </c>
      <c r="O1456" s="52">
        <f t="shared" si="123"/>
        <v>63860</v>
      </c>
    </row>
    <row r="1457" spans="1:15" x14ac:dyDescent="0.2">
      <c r="A1457" s="2" t="str">
        <f t="shared" si="115"/>
        <v>Pres 75T-125T</v>
      </c>
      <c r="C1457" s="171">
        <v>1.2</v>
      </c>
      <c r="D1457" s="2" t="str">
        <f t="shared" si="116"/>
        <v>Equip Hours</v>
      </c>
      <c r="E1457" s="2">
        <f t="shared" si="117"/>
        <v>6000</v>
      </c>
      <c r="F1457" s="2">
        <f t="shared" si="118"/>
        <v>7200</v>
      </c>
      <c r="G1457" s="53">
        <v>0</v>
      </c>
      <c r="H1457" s="52">
        <f t="shared" si="119"/>
        <v>0</v>
      </c>
      <c r="I1457" s="126">
        <f t="shared" ref="I1457:I1466" si="124">$I$1455</f>
        <v>6.2</v>
      </c>
      <c r="J1457" s="52">
        <f t="shared" si="120"/>
        <v>44640</v>
      </c>
      <c r="K1457" s="52">
        <f t="shared" si="121"/>
        <v>44640</v>
      </c>
      <c r="L1457" s="53">
        <v>0</v>
      </c>
      <c r="M1457" s="52">
        <f t="shared" si="122"/>
        <v>0</v>
      </c>
      <c r="O1457" s="52">
        <f t="shared" si="123"/>
        <v>44640</v>
      </c>
    </row>
    <row r="1458" spans="1:15" x14ac:dyDescent="0.2">
      <c r="A1458" s="2" t="str">
        <f t="shared" si="115"/>
        <v>Press &gt; 125T</v>
      </c>
      <c r="C1458" s="171">
        <v>1.4</v>
      </c>
      <c r="D1458" s="2" t="str">
        <f t="shared" si="116"/>
        <v>Equip Hours</v>
      </c>
      <c r="E1458" s="2">
        <f t="shared" si="117"/>
        <v>7800</v>
      </c>
      <c r="F1458" s="2">
        <f t="shared" si="118"/>
        <v>10920</v>
      </c>
      <c r="G1458" s="53">
        <v>0</v>
      </c>
      <c r="H1458" s="52">
        <f t="shared" si="119"/>
        <v>0</v>
      </c>
      <c r="I1458" s="126">
        <f t="shared" si="124"/>
        <v>6.2</v>
      </c>
      <c r="J1458" s="52">
        <f t="shared" si="120"/>
        <v>67704</v>
      </c>
      <c r="K1458" s="52">
        <f t="shared" si="121"/>
        <v>67704</v>
      </c>
      <c r="L1458" s="53">
        <v>0</v>
      </c>
      <c r="M1458" s="52">
        <f t="shared" si="122"/>
        <v>0</v>
      </c>
      <c r="O1458" s="52">
        <f>K1458+M1458</f>
        <v>67704</v>
      </c>
    </row>
    <row r="1459" spans="1:15" x14ac:dyDescent="0.2">
      <c r="A1459" s="2" t="str">
        <f t="shared" si="115"/>
        <v>Packaging</v>
      </c>
      <c r="C1459" s="171">
        <v>0.25</v>
      </c>
      <c r="D1459" s="2" t="str">
        <f t="shared" si="116"/>
        <v>Equip Hours</v>
      </c>
      <c r="E1459" s="2">
        <f t="shared" si="117"/>
        <v>11200</v>
      </c>
      <c r="F1459" s="2">
        <f t="shared" si="118"/>
        <v>2800</v>
      </c>
      <c r="G1459" s="53">
        <v>0</v>
      </c>
      <c r="H1459" s="52">
        <f t="shared" si="119"/>
        <v>0</v>
      </c>
      <c r="I1459" s="126">
        <f t="shared" si="124"/>
        <v>6.2</v>
      </c>
      <c r="J1459" s="52">
        <f t="shared" si="120"/>
        <v>17360</v>
      </c>
      <c r="K1459" s="52">
        <f t="shared" si="121"/>
        <v>17360</v>
      </c>
      <c r="L1459" s="53">
        <v>0</v>
      </c>
      <c r="M1459" s="52">
        <f t="shared" si="122"/>
        <v>0</v>
      </c>
      <c r="O1459" s="52">
        <f t="shared" si="123"/>
        <v>17360</v>
      </c>
    </row>
    <row r="1460" spans="1:15" x14ac:dyDescent="0.2">
      <c r="A1460" s="2" t="str">
        <f t="shared" si="115"/>
        <v>Equip Hour 06</v>
      </c>
      <c r="C1460" s="321">
        <v>0</v>
      </c>
      <c r="D1460" s="2" t="str">
        <f t="shared" si="116"/>
        <v>Equip Hours</v>
      </c>
      <c r="E1460" s="2">
        <f t="shared" si="117"/>
        <v>0</v>
      </c>
      <c r="F1460" s="2">
        <f t="shared" si="118"/>
        <v>0</v>
      </c>
      <c r="G1460" s="276">
        <v>0</v>
      </c>
      <c r="H1460" s="52">
        <f t="shared" si="119"/>
        <v>0</v>
      </c>
      <c r="I1460" s="126">
        <f t="shared" si="124"/>
        <v>6.2</v>
      </c>
      <c r="J1460" s="52">
        <f t="shared" si="120"/>
        <v>0</v>
      </c>
      <c r="K1460" s="52">
        <f t="shared" si="121"/>
        <v>0</v>
      </c>
      <c r="L1460" s="276">
        <v>0</v>
      </c>
      <c r="M1460" s="52">
        <f t="shared" si="122"/>
        <v>0</v>
      </c>
      <c r="O1460" s="52">
        <f t="shared" si="123"/>
        <v>0</v>
      </c>
    </row>
    <row r="1461" spans="1:15" x14ac:dyDescent="0.2">
      <c r="A1461" s="2" t="str">
        <f t="shared" si="115"/>
        <v>Direct Labr 01</v>
      </c>
      <c r="C1461" s="321">
        <v>0</v>
      </c>
      <c r="D1461" s="2" t="str">
        <f t="shared" si="116"/>
        <v>Labor Hours</v>
      </c>
      <c r="E1461" s="2">
        <f t="shared" si="117"/>
        <v>0</v>
      </c>
      <c r="F1461" s="2">
        <f t="shared" ref="F1461:F1466" si="125">C1461*E1461</f>
        <v>0</v>
      </c>
      <c r="G1461" s="276">
        <v>0</v>
      </c>
      <c r="H1461" s="52">
        <f t="shared" si="119"/>
        <v>0</v>
      </c>
      <c r="I1461" s="126">
        <f t="shared" si="124"/>
        <v>6.2</v>
      </c>
      <c r="J1461" s="52">
        <f t="shared" ref="J1461:J1466" si="126">F1461*I1461</f>
        <v>0</v>
      </c>
      <c r="K1461" s="52">
        <f t="shared" ref="K1461:K1466" si="127">H1461+J1461</f>
        <v>0</v>
      </c>
      <c r="L1461" s="276">
        <v>0</v>
      </c>
      <c r="M1461" s="52">
        <f t="shared" si="122"/>
        <v>0</v>
      </c>
      <c r="O1461" s="52">
        <f t="shared" si="123"/>
        <v>0</v>
      </c>
    </row>
    <row r="1462" spans="1:15" x14ac:dyDescent="0.2">
      <c r="A1462" s="2" t="str">
        <f t="shared" si="115"/>
        <v>Direct Labr 02</v>
      </c>
      <c r="C1462" s="321">
        <v>0</v>
      </c>
      <c r="D1462" s="2" t="str">
        <f t="shared" si="116"/>
        <v>Labor Hours</v>
      </c>
      <c r="E1462" s="2">
        <f t="shared" si="117"/>
        <v>0</v>
      </c>
      <c r="F1462" s="2">
        <f t="shared" si="125"/>
        <v>0</v>
      </c>
      <c r="G1462" s="276">
        <v>0</v>
      </c>
      <c r="H1462" s="52">
        <f t="shared" si="119"/>
        <v>0</v>
      </c>
      <c r="I1462" s="126">
        <f t="shared" si="124"/>
        <v>6.2</v>
      </c>
      <c r="J1462" s="52">
        <f t="shared" si="126"/>
        <v>0</v>
      </c>
      <c r="K1462" s="52">
        <f t="shared" si="127"/>
        <v>0</v>
      </c>
      <c r="L1462" s="276">
        <v>0</v>
      </c>
      <c r="M1462" s="52">
        <f t="shared" si="122"/>
        <v>0</v>
      </c>
      <c r="O1462" s="52">
        <f t="shared" si="123"/>
        <v>0</v>
      </c>
    </row>
    <row r="1463" spans="1:15" x14ac:dyDescent="0.2">
      <c r="A1463" s="2" t="str">
        <f t="shared" si="115"/>
        <v>Direct Labr 03</v>
      </c>
      <c r="C1463" s="321">
        <v>0</v>
      </c>
      <c r="D1463" s="2" t="str">
        <f t="shared" si="116"/>
        <v>Labor Hours</v>
      </c>
      <c r="E1463" s="2">
        <f t="shared" si="117"/>
        <v>0</v>
      </c>
      <c r="F1463" s="2">
        <f t="shared" si="125"/>
        <v>0</v>
      </c>
      <c r="G1463" s="276">
        <v>0</v>
      </c>
      <c r="H1463" s="52">
        <f t="shared" si="119"/>
        <v>0</v>
      </c>
      <c r="I1463" s="126">
        <f t="shared" si="124"/>
        <v>6.2</v>
      </c>
      <c r="J1463" s="52">
        <f t="shared" si="126"/>
        <v>0</v>
      </c>
      <c r="K1463" s="52">
        <f t="shared" si="127"/>
        <v>0</v>
      </c>
      <c r="L1463" s="276">
        <v>0</v>
      </c>
      <c r="M1463" s="52">
        <f t="shared" si="122"/>
        <v>0</v>
      </c>
      <c r="O1463" s="52">
        <f t="shared" si="123"/>
        <v>0</v>
      </c>
    </row>
    <row r="1464" spans="1:15" x14ac:dyDescent="0.2">
      <c r="A1464" s="2" t="str">
        <f t="shared" si="115"/>
        <v>Direct Labr 04</v>
      </c>
      <c r="C1464" s="321">
        <v>0</v>
      </c>
      <c r="D1464" s="2" t="str">
        <f t="shared" si="116"/>
        <v>Labor Hours</v>
      </c>
      <c r="E1464" s="2">
        <f t="shared" si="117"/>
        <v>0</v>
      </c>
      <c r="F1464" s="2">
        <f t="shared" si="125"/>
        <v>0</v>
      </c>
      <c r="G1464" s="276">
        <v>0</v>
      </c>
      <c r="H1464" s="52">
        <f t="shared" si="119"/>
        <v>0</v>
      </c>
      <c r="I1464" s="126">
        <f t="shared" si="124"/>
        <v>6.2</v>
      </c>
      <c r="J1464" s="52">
        <f t="shared" si="126"/>
        <v>0</v>
      </c>
      <c r="K1464" s="52">
        <f t="shared" si="127"/>
        <v>0</v>
      </c>
      <c r="L1464" s="276">
        <v>0</v>
      </c>
      <c r="M1464" s="52">
        <f t="shared" si="122"/>
        <v>0</v>
      </c>
      <c r="O1464" s="52">
        <f t="shared" si="123"/>
        <v>0</v>
      </c>
    </row>
    <row r="1465" spans="1:15" x14ac:dyDescent="0.2">
      <c r="A1465" s="2" t="str">
        <f t="shared" si="115"/>
        <v>Direct Labr 05</v>
      </c>
      <c r="C1465" s="321">
        <v>0</v>
      </c>
      <c r="D1465" s="2" t="str">
        <f t="shared" si="116"/>
        <v>Labor Hours</v>
      </c>
      <c r="E1465" s="2">
        <f t="shared" si="117"/>
        <v>0</v>
      </c>
      <c r="F1465" s="2">
        <f t="shared" si="125"/>
        <v>0</v>
      </c>
      <c r="G1465" s="276">
        <v>0</v>
      </c>
      <c r="H1465" s="52">
        <f t="shared" si="119"/>
        <v>0</v>
      </c>
      <c r="I1465" s="126">
        <f t="shared" si="124"/>
        <v>6.2</v>
      </c>
      <c r="J1465" s="52">
        <f t="shared" si="126"/>
        <v>0</v>
      </c>
      <c r="K1465" s="52">
        <f t="shared" si="127"/>
        <v>0</v>
      </c>
      <c r="L1465" s="276">
        <v>0</v>
      </c>
      <c r="M1465" s="52">
        <f t="shared" si="122"/>
        <v>0</v>
      </c>
      <c r="O1465" s="52">
        <f t="shared" si="123"/>
        <v>0</v>
      </c>
    </row>
    <row r="1466" spans="1:15" x14ac:dyDescent="0.2">
      <c r="A1466" s="2" t="str">
        <f t="shared" si="115"/>
        <v>Direct Labr 06</v>
      </c>
      <c r="C1466" s="322">
        <v>0</v>
      </c>
      <c r="D1466" s="2" t="str">
        <f t="shared" si="116"/>
        <v>Labor Hours</v>
      </c>
      <c r="E1466" s="2">
        <f t="shared" si="117"/>
        <v>0</v>
      </c>
      <c r="F1466" s="2">
        <f t="shared" si="125"/>
        <v>0</v>
      </c>
      <c r="G1466" s="323">
        <v>0</v>
      </c>
      <c r="H1466" s="99">
        <f t="shared" si="119"/>
        <v>0</v>
      </c>
      <c r="I1466" s="363">
        <f t="shared" si="124"/>
        <v>6.2</v>
      </c>
      <c r="J1466" s="99">
        <f t="shared" si="126"/>
        <v>0</v>
      </c>
      <c r="K1466" s="99">
        <f t="shared" si="127"/>
        <v>0</v>
      </c>
      <c r="L1466" s="323">
        <v>0</v>
      </c>
      <c r="M1466" s="99">
        <f t="shared" si="122"/>
        <v>0</v>
      </c>
      <c r="N1466" s="42"/>
      <c r="O1466" s="99">
        <f t="shared" si="123"/>
        <v>0</v>
      </c>
    </row>
    <row r="1468" spans="1:15" x14ac:dyDescent="0.2">
      <c r="B1468" s="4" t="s">
        <v>168</v>
      </c>
      <c r="G1468" s="172">
        <f>SUM(G1453:G1467)</f>
        <v>1</v>
      </c>
      <c r="H1468" s="56">
        <f>SUM(H1453:H1467)</f>
        <v>20000</v>
      </c>
      <c r="J1468" s="56">
        <f>SUM(J1453:J1467)</f>
        <v>198679</v>
      </c>
      <c r="K1468" s="56">
        <f>SUM(K1453:K1467)</f>
        <v>218679</v>
      </c>
      <c r="L1468" s="172">
        <f>SUM(L1453:L1467)</f>
        <v>1</v>
      </c>
      <c r="M1468" s="56">
        <f>SUM(M1453:M1467)</f>
        <v>10000</v>
      </c>
      <c r="O1468" s="56">
        <f>SUM(O1453:O1467)</f>
        <v>228679</v>
      </c>
    </row>
    <row r="1471" spans="1:15" x14ac:dyDescent="0.2">
      <c r="C1471" s="387" t="s">
        <v>190</v>
      </c>
      <c r="D1471" s="389"/>
      <c r="E1471" s="389"/>
      <c r="F1471" s="389"/>
      <c r="G1471" s="389"/>
      <c r="H1471" s="389"/>
      <c r="I1471" s="389"/>
      <c r="J1471" s="389"/>
      <c r="K1471" s="388"/>
      <c r="L1471" s="387" t="s">
        <v>191</v>
      </c>
      <c r="M1471" s="388"/>
      <c r="O1471" s="17"/>
    </row>
    <row r="1472" spans="1:15" x14ac:dyDescent="0.2">
      <c r="C1472" s="387" t="s">
        <v>23</v>
      </c>
      <c r="D1472" s="389"/>
      <c r="E1472" s="388"/>
      <c r="F1472" s="17" t="s">
        <v>179</v>
      </c>
      <c r="G1472" s="387" t="s">
        <v>180</v>
      </c>
      <c r="H1472" s="388"/>
      <c r="I1472" s="387" t="s">
        <v>183</v>
      </c>
      <c r="J1472" s="388"/>
      <c r="K1472" s="17" t="s">
        <v>95</v>
      </c>
      <c r="L1472" s="17" t="s">
        <v>189</v>
      </c>
      <c r="M1472" s="17" t="s">
        <v>95</v>
      </c>
      <c r="O1472" s="66" t="s">
        <v>95</v>
      </c>
    </row>
    <row r="1473" spans="1:15" x14ac:dyDescent="0.2">
      <c r="C1473" s="98" t="s">
        <v>176</v>
      </c>
      <c r="D1473" s="98" t="s">
        <v>177</v>
      </c>
      <c r="E1473" s="98" t="s">
        <v>178</v>
      </c>
      <c r="F1473" s="18" t="s">
        <v>27</v>
      </c>
      <c r="G1473" s="98" t="s">
        <v>181</v>
      </c>
      <c r="H1473" s="98" t="s">
        <v>92</v>
      </c>
      <c r="I1473" s="57" t="s">
        <v>184</v>
      </c>
      <c r="J1473" s="98" t="s">
        <v>92</v>
      </c>
      <c r="K1473" s="18" t="s">
        <v>92</v>
      </c>
      <c r="L1473" s="18" t="s">
        <v>84</v>
      </c>
      <c r="M1473" s="18" t="s">
        <v>92</v>
      </c>
      <c r="O1473" s="18" t="s">
        <v>188</v>
      </c>
    </row>
    <row r="1475" spans="1:15" x14ac:dyDescent="0.2">
      <c r="A1475" s="2" t="s">
        <v>182</v>
      </c>
      <c r="H1475" s="139">
        <v>10000</v>
      </c>
      <c r="M1475" s="139">
        <v>0</v>
      </c>
    </row>
    <row r="1477" spans="1:15" x14ac:dyDescent="0.2">
      <c r="A1477" s="2" t="str">
        <f>A1453</f>
        <v>Bldg &amp; Grounds</v>
      </c>
      <c r="G1477" s="89">
        <v>1</v>
      </c>
      <c r="H1477" s="52">
        <f>H$1475*G1477</f>
        <v>10000</v>
      </c>
      <c r="K1477" s="52">
        <f>H1477+J1477</f>
        <v>10000</v>
      </c>
      <c r="L1477" s="89">
        <v>0</v>
      </c>
      <c r="M1477" s="52">
        <f>M$1475*L1477</f>
        <v>0</v>
      </c>
      <c r="O1477" s="52">
        <f>O1453+K1477+M1477</f>
        <v>40000</v>
      </c>
    </row>
    <row r="1479" spans="1:15" x14ac:dyDescent="0.2">
      <c r="A1479" s="2" t="str">
        <f t="shared" ref="A1479:A1490" si="128">A1455</f>
        <v>Shearing</v>
      </c>
      <c r="C1479" s="170">
        <v>0</v>
      </c>
      <c r="D1479" s="2" t="str">
        <f t="shared" ref="D1479:E1490" si="129">D1455</f>
        <v>Equip Hours</v>
      </c>
      <c r="E1479" s="2">
        <f t="shared" si="129"/>
        <v>3300</v>
      </c>
      <c r="F1479" s="2">
        <f>C1479*E1479</f>
        <v>0</v>
      </c>
      <c r="G1479" s="51">
        <v>0</v>
      </c>
      <c r="H1479" s="52">
        <f t="shared" ref="H1479:H1490" si="130">H$1475*G1479</f>
        <v>0</v>
      </c>
      <c r="I1479" s="122">
        <v>0</v>
      </c>
      <c r="J1479" s="52">
        <f t="shared" ref="J1479:J1484" si="131">F1479*I1479</f>
        <v>0</v>
      </c>
      <c r="K1479" s="52">
        <f t="shared" ref="K1479:K1484" si="132">H1479+J1479</f>
        <v>0</v>
      </c>
      <c r="L1479" s="51">
        <v>0</v>
      </c>
      <c r="M1479" s="52">
        <f t="shared" ref="M1479:M1490" si="133">M$1475*L1479</f>
        <v>0</v>
      </c>
      <c r="O1479" s="52">
        <f t="shared" ref="O1479:O1490" si="134">O1455+K1479+M1479</f>
        <v>5115</v>
      </c>
    </row>
    <row r="1480" spans="1:15" x14ac:dyDescent="0.2">
      <c r="A1480" s="2" t="str">
        <f t="shared" si="128"/>
        <v>Press &lt; 75T</v>
      </c>
      <c r="C1480" s="171">
        <v>0</v>
      </c>
      <c r="D1480" s="2" t="str">
        <f t="shared" si="129"/>
        <v>Equip Hours</v>
      </c>
      <c r="E1480" s="2">
        <f t="shared" si="129"/>
        <v>10300</v>
      </c>
      <c r="F1480" s="2">
        <f t="shared" ref="F1480:F1490" si="135">C1480*E1480</f>
        <v>0</v>
      </c>
      <c r="G1480" s="53">
        <v>0</v>
      </c>
      <c r="H1480" s="52">
        <f t="shared" si="130"/>
        <v>0</v>
      </c>
      <c r="I1480" s="126">
        <f t="shared" ref="I1480:I1490" si="136">$I$1479</f>
        <v>0</v>
      </c>
      <c r="J1480" s="52">
        <f t="shared" si="131"/>
        <v>0</v>
      </c>
      <c r="K1480" s="52">
        <f t="shared" si="132"/>
        <v>0</v>
      </c>
      <c r="L1480" s="53">
        <v>0</v>
      </c>
      <c r="M1480" s="52">
        <f t="shared" si="133"/>
        <v>0</v>
      </c>
      <c r="O1480" s="52">
        <f t="shared" si="134"/>
        <v>63860</v>
      </c>
    </row>
    <row r="1481" spans="1:15" x14ac:dyDescent="0.2">
      <c r="A1481" s="2" t="str">
        <f t="shared" si="128"/>
        <v>Pres 75T-125T</v>
      </c>
      <c r="C1481" s="171">
        <v>0</v>
      </c>
      <c r="D1481" s="2" t="str">
        <f t="shared" si="129"/>
        <v>Equip Hours</v>
      </c>
      <c r="E1481" s="2">
        <f t="shared" si="129"/>
        <v>6000</v>
      </c>
      <c r="F1481" s="2">
        <f t="shared" si="135"/>
        <v>0</v>
      </c>
      <c r="G1481" s="53">
        <v>0</v>
      </c>
      <c r="H1481" s="52">
        <f t="shared" si="130"/>
        <v>0</v>
      </c>
      <c r="I1481" s="126">
        <f t="shared" si="136"/>
        <v>0</v>
      </c>
      <c r="J1481" s="52">
        <f t="shared" si="131"/>
        <v>0</v>
      </c>
      <c r="K1481" s="52">
        <f t="shared" si="132"/>
        <v>0</v>
      </c>
      <c r="L1481" s="53">
        <v>0</v>
      </c>
      <c r="M1481" s="52">
        <f t="shared" si="133"/>
        <v>0</v>
      </c>
      <c r="O1481" s="52">
        <f t="shared" si="134"/>
        <v>44640</v>
      </c>
    </row>
    <row r="1482" spans="1:15" x14ac:dyDescent="0.2">
      <c r="A1482" s="2" t="str">
        <f t="shared" si="128"/>
        <v>Press &gt; 125T</v>
      </c>
      <c r="C1482" s="171">
        <v>0</v>
      </c>
      <c r="D1482" s="2" t="str">
        <f t="shared" si="129"/>
        <v>Equip Hours</v>
      </c>
      <c r="E1482" s="2">
        <f t="shared" si="129"/>
        <v>7800</v>
      </c>
      <c r="F1482" s="2">
        <f t="shared" si="135"/>
        <v>0</v>
      </c>
      <c r="G1482" s="53">
        <v>0</v>
      </c>
      <c r="H1482" s="52">
        <f t="shared" si="130"/>
        <v>0</v>
      </c>
      <c r="I1482" s="126">
        <f t="shared" si="136"/>
        <v>0</v>
      </c>
      <c r="J1482" s="52">
        <f t="shared" si="131"/>
        <v>0</v>
      </c>
      <c r="K1482" s="52">
        <f t="shared" si="132"/>
        <v>0</v>
      </c>
      <c r="L1482" s="53">
        <v>0</v>
      </c>
      <c r="M1482" s="52">
        <f t="shared" si="133"/>
        <v>0</v>
      </c>
      <c r="O1482" s="52">
        <f t="shared" si="134"/>
        <v>67704</v>
      </c>
    </row>
    <row r="1483" spans="1:15" x14ac:dyDescent="0.2">
      <c r="A1483" s="2" t="str">
        <f t="shared" si="128"/>
        <v>Packaging</v>
      </c>
      <c r="C1483" s="171">
        <v>0</v>
      </c>
      <c r="D1483" s="2" t="str">
        <f t="shared" si="129"/>
        <v>Equip Hours</v>
      </c>
      <c r="E1483" s="2">
        <f t="shared" si="129"/>
        <v>11200</v>
      </c>
      <c r="F1483" s="2">
        <f t="shared" si="135"/>
        <v>0</v>
      </c>
      <c r="G1483" s="53">
        <v>0</v>
      </c>
      <c r="H1483" s="52">
        <f t="shared" si="130"/>
        <v>0</v>
      </c>
      <c r="I1483" s="126">
        <f t="shared" si="136"/>
        <v>0</v>
      </c>
      <c r="J1483" s="52">
        <f t="shared" si="131"/>
        <v>0</v>
      </c>
      <c r="K1483" s="52">
        <f t="shared" si="132"/>
        <v>0</v>
      </c>
      <c r="L1483" s="53">
        <v>0</v>
      </c>
      <c r="M1483" s="52">
        <f t="shared" si="133"/>
        <v>0</v>
      </c>
      <c r="O1483" s="52">
        <f t="shared" si="134"/>
        <v>17360</v>
      </c>
    </row>
    <row r="1484" spans="1:15" x14ac:dyDescent="0.2">
      <c r="A1484" s="2" t="str">
        <f t="shared" si="128"/>
        <v>Equip Hour 06</v>
      </c>
      <c r="C1484" s="321">
        <v>0</v>
      </c>
      <c r="D1484" s="2" t="str">
        <f t="shared" si="129"/>
        <v>Equip Hours</v>
      </c>
      <c r="E1484" s="2">
        <f t="shared" si="129"/>
        <v>0</v>
      </c>
      <c r="F1484" s="2">
        <f t="shared" si="135"/>
        <v>0</v>
      </c>
      <c r="G1484" s="276">
        <v>0</v>
      </c>
      <c r="H1484" s="52">
        <f t="shared" si="130"/>
        <v>0</v>
      </c>
      <c r="I1484" s="126">
        <f t="shared" si="136"/>
        <v>0</v>
      </c>
      <c r="J1484" s="52">
        <f t="shared" si="131"/>
        <v>0</v>
      </c>
      <c r="K1484" s="52">
        <f t="shared" si="132"/>
        <v>0</v>
      </c>
      <c r="L1484" s="276">
        <v>0</v>
      </c>
      <c r="M1484" s="52">
        <f t="shared" si="133"/>
        <v>0</v>
      </c>
      <c r="O1484" s="52">
        <f t="shared" si="134"/>
        <v>0</v>
      </c>
    </row>
    <row r="1485" spans="1:15" x14ac:dyDescent="0.2">
      <c r="A1485" s="2" t="str">
        <f t="shared" si="128"/>
        <v>Direct Labr 01</v>
      </c>
      <c r="C1485" s="321">
        <v>0</v>
      </c>
      <c r="D1485" s="2" t="str">
        <f t="shared" si="129"/>
        <v>Labor Hours</v>
      </c>
      <c r="E1485" s="2">
        <f t="shared" si="129"/>
        <v>0</v>
      </c>
      <c r="F1485" s="2">
        <f t="shared" si="135"/>
        <v>0</v>
      </c>
      <c r="G1485" s="276">
        <v>0</v>
      </c>
      <c r="H1485" s="52">
        <f t="shared" si="130"/>
        <v>0</v>
      </c>
      <c r="I1485" s="126">
        <f t="shared" si="136"/>
        <v>0</v>
      </c>
      <c r="J1485" s="52">
        <f t="shared" ref="J1485:J1490" si="137">F1485*I1485</f>
        <v>0</v>
      </c>
      <c r="K1485" s="52">
        <f t="shared" ref="K1485:K1490" si="138">H1485+J1485</f>
        <v>0</v>
      </c>
      <c r="L1485" s="276">
        <v>0</v>
      </c>
      <c r="M1485" s="52">
        <f t="shared" si="133"/>
        <v>0</v>
      </c>
      <c r="O1485" s="52">
        <f t="shared" si="134"/>
        <v>0</v>
      </c>
    </row>
    <row r="1486" spans="1:15" x14ac:dyDescent="0.2">
      <c r="A1486" s="2" t="str">
        <f t="shared" si="128"/>
        <v>Direct Labr 02</v>
      </c>
      <c r="C1486" s="321">
        <v>0</v>
      </c>
      <c r="D1486" s="2" t="str">
        <f t="shared" si="129"/>
        <v>Labor Hours</v>
      </c>
      <c r="E1486" s="2">
        <f t="shared" si="129"/>
        <v>0</v>
      </c>
      <c r="F1486" s="2">
        <f t="shared" si="135"/>
        <v>0</v>
      </c>
      <c r="G1486" s="276">
        <v>0</v>
      </c>
      <c r="H1486" s="52">
        <f t="shared" si="130"/>
        <v>0</v>
      </c>
      <c r="I1486" s="126">
        <f t="shared" si="136"/>
        <v>0</v>
      </c>
      <c r="J1486" s="52">
        <f t="shared" si="137"/>
        <v>0</v>
      </c>
      <c r="K1486" s="52">
        <f t="shared" si="138"/>
        <v>0</v>
      </c>
      <c r="L1486" s="276">
        <v>0</v>
      </c>
      <c r="M1486" s="52">
        <f t="shared" si="133"/>
        <v>0</v>
      </c>
      <c r="O1486" s="52">
        <f t="shared" si="134"/>
        <v>0</v>
      </c>
    </row>
    <row r="1487" spans="1:15" x14ac:dyDescent="0.2">
      <c r="A1487" s="2" t="str">
        <f t="shared" si="128"/>
        <v>Direct Labr 03</v>
      </c>
      <c r="C1487" s="321">
        <v>0</v>
      </c>
      <c r="D1487" s="2" t="str">
        <f t="shared" si="129"/>
        <v>Labor Hours</v>
      </c>
      <c r="E1487" s="2">
        <f t="shared" si="129"/>
        <v>0</v>
      </c>
      <c r="F1487" s="2">
        <f t="shared" si="135"/>
        <v>0</v>
      </c>
      <c r="G1487" s="276">
        <v>0</v>
      </c>
      <c r="H1487" s="52">
        <f t="shared" si="130"/>
        <v>0</v>
      </c>
      <c r="I1487" s="126">
        <f t="shared" si="136"/>
        <v>0</v>
      </c>
      <c r="J1487" s="52">
        <f t="shared" si="137"/>
        <v>0</v>
      </c>
      <c r="K1487" s="52">
        <f t="shared" si="138"/>
        <v>0</v>
      </c>
      <c r="L1487" s="276">
        <v>0</v>
      </c>
      <c r="M1487" s="52">
        <f t="shared" si="133"/>
        <v>0</v>
      </c>
      <c r="O1487" s="52">
        <f t="shared" si="134"/>
        <v>0</v>
      </c>
    </row>
    <row r="1488" spans="1:15" x14ac:dyDescent="0.2">
      <c r="A1488" s="2" t="str">
        <f t="shared" si="128"/>
        <v>Direct Labr 04</v>
      </c>
      <c r="C1488" s="321">
        <v>0</v>
      </c>
      <c r="D1488" s="2" t="str">
        <f t="shared" si="129"/>
        <v>Labor Hours</v>
      </c>
      <c r="E1488" s="2">
        <f t="shared" si="129"/>
        <v>0</v>
      </c>
      <c r="F1488" s="2">
        <f t="shared" si="135"/>
        <v>0</v>
      </c>
      <c r="G1488" s="276">
        <v>0</v>
      </c>
      <c r="H1488" s="52">
        <f t="shared" si="130"/>
        <v>0</v>
      </c>
      <c r="I1488" s="126">
        <f t="shared" si="136"/>
        <v>0</v>
      </c>
      <c r="J1488" s="52">
        <f t="shared" si="137"/>
        <v>0</v>
      </c>
      <c r="K1488" s="52">
        <f t="shared" si="138"/>
        <v>0</v>
      </c>
      <c r="L1488" s="276">
        <v>0</v>
      </c>
      <c r="M1488" s="52">
        <f t="shared" si="133"/>
        <v>0</v>
      </c>
      <c r="O1488" s="52">
        <f t="shared" si="134"/>
        <v>0</v>
      </c>
    </row>
    <row r="1489" spans="1:15" x14ac:dyDescent="0.2">
      <c r="A1489" s="2" t="str">
        <f t="shared" si="128"/>
        <v>Direct Labr 05</v>
      </c>
      <c r="C1489" s="321">
        <v>0</v>
      </c>
      <c r="D1489" s="2" t="str">
        <f t="shared" si="129"/>
        <v>Labor Hours</v>
      </c>
      <c r="E1489" s="2">
        <f t="shared" si="129"/>
        <v>0</v>
      </c>
      <c r="F1489" s="2">
        <f t="shared" si="135"/>
        <v>0</v>
      </c>
      <c r="G1489" s="276">
        <v>0</v>
      </c>
      <c r="H1489" s="52">
        <f t="shared" si="130"/>
        <v>0</v>
      </c>
      <c r="I1489" s="126">
        <f t="shared" si="136"/>
        <v>0</v>
      </c>
      <c r="J1489" s="52">
        <f t="shared" si="137"/>
        <v>0</v>
      </c>
      <c r="K1489" s="52">
        <f t="shared" si="138"/>
        <v>0</v>
      </c>
      <c r="L1489" s="276">
        <v>0</v>
      </c>
      <c r="M1489" s="52">
        <f t="shared" si="133"/>
        <v>0</v>
      </c>
      <c r="O1489" s="52">
        <f t="shared" si="134"/>
        <v>0</v>
      </c>
    </row>
    <row r="1490" spans="1:15" x14ac:dyDescent="0.2">
      <c r="A1490" s="2" t="str">
        <f t="shared" si="128"/>
        <v>Direct Labr 06</v>
      </c>
      <c r="C1490" s="322">
        <v>0</v>
      </c>
      <c r="D1490" s="2" t="str">
        <f t="shared" si="129"/>
        <v>Labor Hours</v>
      </c>
      <c r="E1490" s="2">
        <f t="shared" si="129"/>
        <v>0</v>
      </c>
      <c r="F1490" s="2">
        <f t="shared" si="135"/>
        <v>0</v>
      </c>
      <c r="G1490" s="323">
        <v>0</v>
      </c>
      <c r="H1490" s="99">
        <f t="shared" si="130"/>
        <v>0</v>
      </c>
      <c r="I1490" s="363">
        <f t="shared" si="136"/>
        <v>0</v>
      </c>
      <c r="J1490" s="99">
        <f t="shared" si="137"/>
        <v>0</v>
      </c>
      <c r="K1490" s="99">
        <f t="shared" si="138"/>
        <v>0</v>
      </c>
      <c r="L1490" s="323">
        <v>0</v>
      </c>
      <c r="M1490" s="99">
        <f t="shared" si="133"/>
        <v>0</v>
      </c>
      <c r="N1490" s="42"/>
      <c r="O1490" s="99">
        <f t="shared" si="134"/>
        <v>0</v>
      </c>
    </row>
    <row r="1492" spans="1:15" x14ac:dyDescent="0.2">
      <c r="B1492" s="4" t="s">
        <v>168</v>
      </c>
      <c r="G1492" s="172">
        <f>SUM(G1477:G1491)</f>
        <v>1</v>
      </c>
      <c r="H1492" s="56">
        <f>SUM(H1477:H1491)</f>
        <v>10000</v>
      </c>
      <c r="J1492" s="56">
        <f>SUM(J1477:J1491)</f>
        <v>0</v>
      </c>
      <c r="K1492" s="56">
        <f>SUM(K1477:K1491)</f>
        <v>10000</v>
      </c>
      <c r="L1492" s="172">
        <f>SUM(L1477:L1491)</f>
        <v>0</v>
      </c>
      <c r="M1492" s="56">
        <f>SUM(M1477:M1491)</f>
        <v>0</v>
      </c>
      <c r="O1492" s="56">
        <f>SUM(O1477:O1491)</f>
        <v>238679</v>
      </c>
    </row>
    <row r="1501" spans="1:15" x14ac:dyDescent="0.2">
      <c r="A1501" s="1" t="s">
        <v>192</v>
      </c>
      <c r="O1501" s="8" t="s">
        <v>303</v>
      </c>
    </row>
    <row r="1502" spans="1:15" x14ac:dyDescent="0.2">
      <c r="A1502" s="2" t="str">
        <f>A2</f>
        <v>Plumbco, Inc.</v>
      </c>
    </row>
    <row r="1503" spans="1:15" x14ac:dyDescent="0.2">
      <c r="N1503" s="10">
        <f ca="1">NOW()</f>
        <v>43970.333883912041</v>
      </c>
      <c r="O1503" s="11">
        <f ca="1">NOW()</f>
        <v>43970.333883912041</v>
      </c>
    </row>
    <row r="1504" spans="1:15" x14ac:dyDescent="0.2">
      <c r="N1504" s="10"/>
      <c r="O1504" s="11"/>
    </row>
    <row r="1505" spans="1:15" x14ac:dyDescent="0.2">
      <c r="N1505" s="10"/>
      <c r="O1505" s="11"/>
    </row>
    <row r="1507" spans="1:15" x14ac:dyDescent="0.2">
      <c r="E1507" s="387" t="s">
        <v>435</v>
      </c>
      <c r="F1507" s="389"/>
      <c r="G1507" s="389"/>
      <c r="H1507" s="388"/>
      <c r="I1507" s="387" t="s">
        <v>368</v>
      </c>
      <c r="J1507" s="389"/>
      <c r="K1507" s="389"/>
      <c r="L1507" s="389"/>
      <c r="M1507" s="389"/>
      <c r="N1507" s="388"/>
      <c r="O1507" s="17" t="s">
        <v>95</v>
      </c>
    </row>
    <row r="1508" spans="1:15" x14ac:dyDescent="0.2">
      <c r="A1508" s="16"/>
      <c r="B1508" s="14"/>
      <c r="C1508" s="387" t="s">
        <v>194</v>
      </c>
      <c r="D1508" s="388"/>
      <c r="E1508" s="387" t="s">
        <v>195</v>
      </c>
      <c r="F1508" s="388"/>
      <c r="G1508" s="17" t="s">
        <v>193</v>
      </c>
      <c r="H1508" s="17" t="s">
        <v>95</v>
      </c>
      <c r="I1508" s="387" t="s">
        <v>369</v>
      </c>
      <c r="J1508" s="389"/>
      <c r="K1508" s="389"/>
      <c r="L1508" s="388"/>
      <c r="M1508" s="66" t="s">
        <v>193</v>
      </c>
      <c r="N1508" s="66" t="s">
        <v>95</v>
      </c>
      <c r="O1508" s="66" t="s">
        <v>51</v>
      </c>
    </row>
    <row r="1509" spans="1:15" x14ac:dyDescent="0.2">
      <c r="A1509" s="404" t="s">
        <v>39</v>
      </c>
      <c r="B1509" s="405"/>
      <c r="C1509" s="98" t="s">
        <v>177</v>
      </c>
      <c r="D1509" s="98" t="s">
        <v>178</v>
      </c>
      <c r="E1509" s="98" t="s">
        <v>176</v>
      </c>
      <c r="F1509" s="98" t="s">
        <v>92</v>
      </c>
      <c r="G1509" s="18" t="s">
        <v>51</v>
      </c>
      <c r="H1509" s="18" t="s">
        <v>51</v>
      </c>
      <c r="I1509" s="387" t="s">
        <v>174</v>
      </c>
      <c r="J1509" s="388"/>
      <c r="K1509" s="98" t="s">
        <v>176</v>
      </c>
      <c r="L1509" s="251" t="s">
        <v>92</v>
      </c>
      <c r="M1509" s="41" t="s">
        <v>370</v>
      </c>
      <c r="N1509" s="41" t="s">
        <v>370</v>
      </c>
      <c r="O1509" s="18" t="s">
        <v>204</v>
      </c>
    </row>
    <row r="1511" spans="1:15" x14ac:dyDescent="0.2">
      <c r="A1511" s="2" t="str">
        <f>A1477</f>
        <v>Bldg &amp; Grounds</v>
      </c>
      <c r="G1511" s="139">
        <v>20000</v>
      </c>
      <c r="H1511" s="52">
        <f>F1511+G1511</f>
        <v>20000</v>
      </c>
      <c r="I1511" s="173" t="s">
        <v>393</v>
      </c>
      <c r="J1511" s="174"/>
      <c r="M1511" s="139">
        <v>0</v>
      </c>
      <c r="N1511" s="52">
        <f>L1511+M1511</f>
        <v>0</v>
      </c>
      <c r="O1511" s="52">
        <f>H1511+N1511</f>
        <v>20000</v>
      </c>
    </row>
    <row r="1512" spans="1:15" x14ac:dyDescent="0.2">
      <c r="M1512" s="26"/>
    </row>
    <row r="1513" spans="1:15" x14ac:dyDescent="0.2">
      <c r="A1513" s="2" t="str">
        <f t="shared" ref="A1513:A1524" si="139">A1479</f>
        <v>Shearing</v>
      </c>
      <c r="C1513" s="2" t="str">
        <f t="shared" ref="C1513:D1524" si="140">D1479</f>
        <v>Equip Hours</v>
      </c>
      <c r="D1513" s="2">
        <f t="shared" si="140"/>
        <v>3300</v>
      </c>
      <c r="E1513" s="117">
        <v>1</v>
      </c>
      <c r="F1513" s="52">
        <f t="shared" ref="F1513:F1524" si="141">E1513*D1513</f>
        <v>3300</v>
      </c>
      <c r="G1513" s="45">
        <v>0</v>
      </c>
      <c r="H1513" s="52">
        <f>F1513+G1513</f>
        <v>3300</v>
      </c>
      <c r="I1513" s="175" t="s">
        <v>592</v>
      </c>
      <c r="J1513" s="176"/>
      <c r="K1513" s="117">
        <v>1</v>
      </c>
      <c r="L1513" s="52">
        <f>D1513*K1513</f>
        <v>3300</v>
      </c>
      <c r="M1513" s="47">
        <v>0</v>
      </c>
      <c r="N1513" s="52">
        <f>L1513+M1513</f>
        <v>3300</v>
      </c>
      <c r="O1513" s="52">
        <f>H1513+N1513</f>
        <v>6600</v>
      </c>
    </row>
    <row r="1514" spans="1:15" x14ac:dyDescent="0.2">
      <c r="A1514" s="2" t="str">
        <f t="shared" si="139"/>
        <v>Press &lt; 75T</v>
      </c>
      <c r="C1514" s="2" t="str">
        <f t="shared" si="140"/>
        <v>Equip Hours</v>
      </c>
      <c r="D1514" s="2">
        <f t="shared" si="140"/>
        <v>10300</v>
      </c>
      <c r="E1514" s="118">
        <v>6.5</v>
      </c>
      <c r="F1514" s="52">
        <f t="shared" si="141"/>
        <v>66950</v>
      </c>
      <c r="G1514" s="47">
        <v>0</v>
      </c>
      <c r="H1514" s="52">
        <f>F1514+G1514</f>
        <v>66950</v>
      </c>
      <c r="I1514" s="177" t="s">
        <v>592</v>
      </c>
      <c r="J1514" s="178"/>
      <c r="K1514" s="118">
        <v>5.5</v>
      </c>
      <c r="L1514" s="52">
        <f>D1514*K1514</f>
        <v>56650</v>
      </c>
      <c r="M1514" s="47">
        <v>0</v>
      </c>
      <c r="N1514" s="52">
        <f>L1514+M1514</f>
        <v>56650</v>
      </c>
      <c r="O1514" s="52">
        <f>H1514+N1514</f>
        <v>123600</v>
      </c>
    </row>
    <row r="1515" spans="1:15" x14ac:dyDescent="0.2">
      <c r="A1515" s="2" t="str">
        <f t="shared" si="139"/>
        <v>Pres 75T-125T</v>
      </c>
      <c r="C1515" s="2" t="str">
        <f t="shared" si="140"/>
        <v>Equip Hours</v>
      </c>
      <c r="D1515" s="2">
        <f t="shared" si="140"/>
        <v>6000</v>
      </c>
      <c r="E1515" s="118">
        <v>8</v>
      </c>
      <c r="F1515" s="52">
        <f t="shared" si="141"/>
        <v>48000</v>
      </c>
      <c r="G1515" s="47">
        <v>0</v>
      </c>
      <c r="H1515" s="52">
        <f t="shared" ref="H1515:H1524" si="142">F1515+G1515</f>
        <v>48000</v>
      </c>
      <c r="I1515" s="177" t="s">
        <v>592</v>
      </c>
      <c r="J1515" s="178"/>
      <c r="K1515" s="118">
        <v>7.5</v>
      </c>
      <c r="L1515" s="52">
        <f t="shared" ref="L1515:L1524" si="143">D1515*K1515</f>
        <v>45000</v>
      </c>
      <c r="M1515" s="47">
        <v>0</v>
      </c>
      <c r="N1515" s="52">
        <f t="shared" ref="N1515:N1524" si="144">L1515+M1515</f>
        <v>45000</v>
      </c>
      <c r="O1515" s="52">
        <f t="shared" ref="O1515:O1524" si="145">H1515+N1515</f>
        <v>93000</v>
      </c>
    </row>
    <row r="1516" spans="1:15" x14ac:dyDescent="0.2">
      <c r="A1516" s="2" t="str">
        <f t="shared" si="139"/>
        <v>Press &gt; 125T</v>
      </c>
      <c r="C1516" s="2" t="str">
        <f t="shared" si="140"/>
        <v>Equip Hours</v>
      </c>
      <c r="D1516" s="2">
        <f t="shared" si="140"/>
        <v>7800</v>
      </c>
      <c r="E1516" s="118">
        <v>11</v>
      </c>
      <c r="F1516" s="52">
        <f>E1516*D1516</f>
        <v>85800</v>
      </c>
      <c r="G1516" s="47">
        <v>0</v>
      </c>
      <c r="H1516" s="52">
        <f t="shared" si="142"/>
        <v>85800</v>
      </c>
      <c r="I1516" s="177" t="s">
        <v>592</v>
      </c>
      <c r="J1516" s="178"/>
      <c r="K1516" s="118">
        <v>9</v>
      </c>
      <c r="L1516" s="52">
        <f t="shared" si="143"/>
        <v>70200</v>
      </c>
      <c r="M1516" s="47">
        <v>0</v>
      </c>
      <c r="N1516" s="52">
        <f t="shared" si="144"/>
        <v>70200</v>
      </c>
      <c r="O1516" s="52">
        <f t="shared" si="145"/>
        <v>156000</v>
      </c>
    </row>
    <row r="1517" spans="1:15" x14ac:dyDescent="0.2">
      <c r="A1517" s="2" t="str">
        <f t="shared" si="139"/>
        <v>Packaging</v>
      </c>
      <c r="C1517" s="2" t="str">
        <f t="shared" si="140"/>
        <v>Equip Hours</v>
      </c>
      <c r="D1517" s="2">
        <f t="shared" si="140"/>
        <v>11200</v>
      </c>
      <c r="E1517" s="118">
        <v>4</v>
      </c>
      <c r="F1517" s="52">
        <f t="shared" si="141"/>
        <v>44800</v>
      </c>
      <c r="G1517" s="47">
        <v>0</v>
      </c>
      <c r="H1517" s="52">
        <f t="shared" si="142"/>
        <v>44800</v>
      </c>
      <c r="I1517" s="177" t="s">
        <v>592</v>
      </c>
      <c r="J1517" s="178"/>
      <c r="K1517" s="118">
        <v>2</v>
      </c>
      <c r="L1517" s="52">
        <f t="shared" si="143"/>
        <v>22400</v>
      </c>
      <c r="M1517" s="47">
        <v>0</v>
      </c>
      <c r="N1517" s="52">
        <f t="shared" si="144"/>
        <v>22400</v>
      </c>
      <c r="O1517" s="52">
        <f t="shared" si="145"/>
        <v>67200</v>
      </c>
    </row>
    <row r="1518" spans="1:15" x14ac:dyDescent="0.2">
      <c r="A1518" s="2" t="str">
        <f t="shared" si="139"/>
        <v>Equip Hour 06</v>
      </c>
      <c r="C1518" s="2" t="str">
        <f t="shared" si="140"/>
        <v>Equip Hours</v>
      </c>
      <c r="D1518" s="2">
        <f t="shared" si="140"/>
        <v>0</v>
      </c>
      <c r="E1518" s="307">
        <v>0</v>
      </c>
      <c r="F1518" s="52">
        <f t="shared" si="141"/>
        <v>0</v>
      </c>
      <c r="G1518" s="273">
        <v>0</v>
      </c>
      <c r="H1518" s="52">
        <f t="shared" si="142"/>
        <v>0</v>
      </c>
      <c r="I1518" s="324" t="s">
        <v>174</v>
      </c>
      <c r="J1518" s="325"/>
      <c r="K1518" s="307">
        <v>0</v>
      </c>
      <c r="L1518" s="52">
        <f t="shared" si="143"/>
        <v>0</v>
      </c>
      <c r="M1518" s="273">
        <v>0</v>
      </c>
      <c r="N1518" s="52">
        <f t="shared" si="144"/>
        <v>0</v>
      </c>
      <c r="O1518" s="52">
        <f t="shared" si="145"/>
        <v>0</v>
      </c>
    </row>
    <row r="1519" spans="1:15" x14ac:dyDescent="0.2">
      <c r="A1519" s="2" t="str">
        <f t="shared" si="139"/>
        <v>Direct Labr 01</v>
      </c>
      <c r="C1519" s="2" t="str">
        <f t="shared" si="140"/>
        <v>Labor Hours</v>
      </c>
      <c r="D1519" s="2">
        <f t="shared" si="140"/>
        <v>0</v>
      </c>
      <c r="E1519" s="307">
        <v>0</v>
      </c>
      <c r="F1519" s="52">
        <f t="shared" si="141"/>
        <v>0</v>
      </c>
      <c r="G1519" s="273">
        <v>0</v>
      </c>
      <c r="H1519" s="52">
        <f t="shared" si="142"/>
        <v>0</v>
      </c>
      <c r="I1519" s="324" t="s">
        <v>174</v>
      </c>
      <c r="J1519" s="325"/>
      <c r="K1519" s="307">
        <v>0</v>
      </c>
      <c r="L1519" s="52">
        <f t="shared" si="143"/>
        <v>0</v>
      </c>
      <c r="M1519" s="273">
        <v>0</v>
      </c>
      <c r="N1519" s="52">
        <f t="shared" si="144"/>
        <v>0</v>
      </c>
      <c r="O1519" s="52">
        <f t="shared" si="145"/>
        <v>0</v>
      </c>
    </row>
    <row r="1520" spans="1:15" x14ac:dyDescent="0.2">
      <c r="A1520" s="2" t="str">
        <f t="shared" si="139"/>
        <v>Direct Labr 02</v>
      </c>
      <c r="C1520" s="2" t="str">
        <f t="shared" si="140"/>
        <v>Labor Hours</v>
      </c>
      <c r="D1520" s="2">
        <f t="shared" si="140"/>
        <v>0</v>
      </c>
      <c r="E1520" s="307">
        <v>0</v>
      </c>
      <c r="F1520" s="52">
        <f t="shared" si="141"/>
        <v>0</v>
      </c>
      <c r="G1520" s="273">
        <v>0</v>
      </c>
      <c r="H1520" s="52">
        <f t="shared" si="142"/>
        <v>0</v>
      </c>
      <c r="I1520" s="324" t="s">
        <v>174</v>
      </c>
      <c r="J1520" s="325"/>
      <c r="K1520" s="307">
        <v>0</v>
      </c>
      <c r="L1520" s="52">
        <f t="shared" si="143"/>
        <v>0</v>
      </c>
      <c r="M1520" s="273">
        <v>0</v>
      </c>
      <c r="N1520" s="52">
        <f t="shared" si="144"/>
        <v>0</v>
      </c>
      <c r="O1520" s="52">
        <f t="shared" si="145"/>
        <v>0</v>
      </c>
    </row>
    <row r="1521" spans="1:15" x14ac:dyDescent="0.2">
      <c r="A1521" s="2" t="str">
        <f t="shared" si="139"/>
        <v>Direct Labr 03</v>
      </c>
      <c r="C1521" s="2" t="str">
        <f t="shared" si="140"/>
        <v>Labor Hours</v>
      </c>
      <c r="D1521" s="2">
        <f t="shared" si="140"/>
        <v>0</v>
      </c>
      <c r="E1521" s="307">
        <v>0</v>
      </c>
      <c r="F1521" s="52">
        <f t="shared" si="141"/>
        <v>0</v>
      </c>
      <c r="G1521" s="273">
        <v>0</v>
      </c>
      <c r="H1521" s="52">
        <f t="shared" si="142"/>
        <v>0</v>
      </c>
      <c r="I1521" s="324" t="s">
        <v>174</v>
      </c>
      <c r="J1521" s="325"/>
      <c r="K1521" s="307">
        <v>0</v>
      </c>
      <c r="L1521" s="52">
        <f t="shared" si="143"/>
        <v>0</v>
      </c>
      <c r="M1521" s="273">
        <v>0</v>
      </c>
      <c r="N1521" s="52">
        <f t="shared" si="144"/>
        <v>0</v>
      </c>
      <c r="O1521" s="52">
        <f t="shared" si="145"/>
        <v>0</v>
      </c>
    </row>
    <row r="1522" spans="1:15" x14ac:dyDescent="0.2">
      <c r="A1522" s="2" t="str">
        <f t="shared" si="139"/>
        <v>Direct Labr 04</v>
      </c>
      <c r="C1522" s="2" t="str">
        <f t="shared" si="140"/>
        <v>Labor Hours</v>
      </c>
      <c r="D1522" s="2">
        <f t="shared" si="140"/>
        <v>0</v>
      </c>
      <c r="E1522" s="307">
        <v>0</v>
      </c>
      <c r="F1522" s="52">
        <f t="shared" si="141"/>
        <v>0</v>
      </c>
      <c r="G1522" s="273">
        <v>0</v>
      </c>
      <c r="H1522" s="52">
        <f t="shared" si="142"/>
        <v>0</v>
      </c>
      <c r="I1522" s="324" t="s">
        <v>174</v>
      </c>
      <c r="J1522" s="325"/>
      <c r="K1522" s="307">
        <v>0</v>
      </c>
      <c r="L1522" s="52">
        <f t="shared" si="143"/>
        <v>0</v>
      </c>
      <c r="M1522" s="273">
        <v>0</v>
      </c>
      <c r="N1522" s="52">
        <f t="shared" si="144"/>
        <v>0</v>
      </c>
      <c r="O1522" s="52">
        <f t="shared" si="145"/>
        <v>0</v>
      </c>
    </row>
    <row r="1523" spans="1:15" x14ac:dyDescent="0.2">
      <c r="A1523" s="2" t="str">
        <f t="shared" si="139"/>
        <v>Direct Labr 05</v>
      </c>
      <c r="C1523" s="2" t="str">
        <f t="shared" si="140"/>
        <v>Labor Hours</v>
      </c>
      <c r="D1523" s="2">
        <f t="shared" si="140"/>
        <v>0</v>
      </c>
      <c r="E1523" s="307">
        <v>0</v>
      </c>
      <c r="F1523" s="52">
        <f t="shared" si="141"/>
        <v>0</v>
      </c>
      <c r="G1523" s="273">
        <v>0</v>
      </c>
      <c r="H1523" s="52">
        <f t="shared" si="142"/>
        <v>0</v>
      </c>
      <c r="I1523" s="324" t="s">
        <v>174</v>
      </c>
      <c r="J1523" s="325"/>
      <c r="K1523" s="307">
        <v>0</v>
      </c>
      <c r="L1523" s="52">
        <f t="shared" si="143"/>
        <v>0</v>
      </c>
      <c r="M1523" s="273">
        <v>0</v>
      </c>
      <c r="N1523" s="52">
        <f t="shared" si="144"/>
        <v>0</v>
      </c>
      <c r="O1523" s="52">
        <f t="shared" si="145"/>
        <v>0</v>
      </c>
    </row>
    <row r="1524" spans="1:15" x14ac:dyDescent="0.2">
      <c r="A1524" s="2" t="str">
        <f t="shared" si="139"/>
        <v>Direct Labr 06</v>
      </c>
      <c r="C1524" s="2" t="str">
        <f t="shared" si="140"/>
        <v>Labor Hours</v>
      </c>
      <c r="D1524" s="2">
        <f t="shared" si="140"/>
        <v>0</v>
      </c>
      <c r="E1524" s="308">
        <v>0</v>
      </c>
      <c r="F1524" s="99">
        <f t="shared" si="141"/>
        <v>0</v>
      </c>
      <c r="G1524" s="318">
        <v>0</v>
      </c>
      <c r="H1524" s="99">
        <f t="shared" si="142"/>
        <v>0</v>
      </c>
      <c r="I1524" s="326" t="s">
        <v>174</v>
      </c>
      <c r="J1524" s="327"/>
      <c r="K1524" s="308">
        <v>0</v>
      </c>
      <c r="L1524" s="99">
        <f t="shared" si="143"/>
        <v>0</v>
      </c>
      <c r="M1524" s="318">
        <v>0</v>
      </c>
      <c r="N1524" s="99">
        <f t="shared" si="144"/>
        <v>0</v>
      </c>
      <c r="O1524" s="99">
        <f t="shared" si="145"/>
        <v>0</v>
      </c>
    </row>
    <row r="1526" spans="1:15" x14ac:dyDescent="0.2">
      <c r="F1526" s="56">
        <f>SUM(F1511:F1525)</f>
        <v>248850</v>
      </c>
      <c r="G1526" s="56">
        <f>SUM(G1511:G1525)</f>
        <v>20000</v>
      </c>
      <c r="H1526" s="56">
        <f>SUM(H1511:H1525)</f>
        <v>268850</v>
      </c>
      <c r="L1526" s="56">
        <f>SUM(L1511:L1525)</f>
        <v>197550</v>
      </c>
      <c r="M1526" s="56">
        <f>SUM(M1511:M1525)</f>
        <v>0</v>
      </c>
      <c r="N1526" s="56">
        <f>SUM(N1511:N1525)</f>
        <v>197550</v>
      </c>
      <c r="O1526" s="56">
        <f>SUM(O1511:O1525)</f>
        <v>466400</v>
      </c>
    </row>
    <row r="1561" spans="1:15" x14ac:dyDescent="0.2">
      <c r="A1561" s="179" t="s">
        <v>451</v>
      </c>
      <c r="O1561" s="8" t="s">
        <v>417</v>
      </c>
    </row>
    <row r="1562" spans="1:15" x14ac:dyDescent="0.2">
      <c r="A1562" s="2" t="str">
        <f>A2</f>
        <v>Plumbco, Inc.</v>
      </c>
    </row>
    <row r="1563" spans="1:15" x14ac:dyDescent="0.2">
      <c r="F1563" s="10"/>
      <c r="N1563" s="10">
        <f ca="1">NOW()</f>
        <v>43970.333883912041</v>
      </c>
      <c r="O1563" s="11">
        <f ca="1">NOW()</f>
        <v>43970.333883912041</v>
      </c>
    </row>
    <row r="1564" spans="1:15" x14ac:dyDescent="0.2">
      <c r="F1564" s="10"/>
      <c r="G1564" s="11"/>
    </row>
    <row r="1567" spans="1:15" x14ac:dyDescent="0.2">
      <c r="A1567" s="16"/>
      <c r="B1567" s="14"/>
      <c r="C1567" s="387" t="s">
        <v>232</v>
      </c>
      <c r="D1567" s="389"/>
      <c r="E1567" s="388"/>
      <c r="F1567" s="387" t="s">
        <v>448</v>
      </c>
      <c r="G1567" s="400"/>
      <c r="H1567" s="387" t="s">
        <v>449</v>
      </c>
      <c r="I1567" s="400"/>
      <c r="J1567" s="387" t="s">
        <v>450</v>
      </c>
      <c r="K1567" s="400"/>
      <c r="L1567" s="387" t="s">
        <v>191</v>
      </c>
      <c r="M1567" s="400"/>
      <c r="O1567" s="17" t="s">
        <v>233</v>
      </c>
    </row>
    <row r="1568" spans="1:15" x14ac:dyDescent="0.2">
      <c r="A1568" s="404" t="s">
        <v>39</v>
      </c>
      <c r="B1568" s="405"/>
      <c r="C1568" s="98" t="s">
        <v>129</v>
      </c>
      <c r="D1568" s="98" t="s">
        <v>130</v>
      </c>
      <c r="E1568" s="98" t="s">
        <v>95</v>
      </c>
      <c r="F1568" s="18" t="s">
        <v>447</v>
      </c>
      <c r="G1568" s="18" t="s">
        <v>196</v>
      </c>
      <c r="H1568" s="18" t="s">
        <v>447</v>
      </c>
      <c r="I1568" s="18" t="s">
        <v>196</v>
      </c>
      <c r="J1568" s="18" t="s">
        <v>447</v>
      </c>
      <c r="K1568" s="18" t="s">
        <v>196</v>
      </c>
      <c r="L1568" s="18" t="s">
        <v>447</v>
      </c>
      <c r="M1568" s="18" t="s">
        <v>196</v>
      </c>
      <c r="O1568" s="18" t="s">
        <v>166</v>
      </c>
    </row>
    <row r="1569" spans="1:15" x14ac:dyDescent="0.2">
      <c r="A1569" s="87"/>
      <c r="B1569" s="87"/>
      <c r="C1569" s="87"/>
      <c r="D1569" s="87"/>
      <c r="E1569" s="87"/>
      <c r="F1569" s="87"/>
      <c r="G1569" s="87"/>
      <c r="H1569" s="87"/>
      <c r="I1569" s="87"/>
      <c r="J1569" s="87"/>
      <c r="K1569" s="87"/>
      <c r="L1569" s="87"/>
      <c r="M1569" s="87"/>
      <c r="O1569" s="87"/>
    </row>
    <row r="1570" spans="1:15" x14ac:dyDescent="0.2">
      <c r="A1570" s="87"/>
      <c r="B1570" s="87"/>
      <c r="C1570" s="87"/>
      <c r="D1570" s="87"/>
      <c r="E1570" s="87"/>
      <c r="F1570" s="87"/>
      <c r="G1570" s="180">
        <v>1</v>
      </c>
      <c r="H1570" s="87"/>
      <c r="I1570" s="180">
        <v>1</v>
      </c>
      <c r="J1570" s="87"/>
      <c r="K1570" s="180">
        <v>1</v>
      </c>
      <c r="L1570" s="87"/>
      <c r="M1570" s="180">
        <v>1</v>
      </c>
      <c r="O1570" s="87"/>
    </row>
    <row r="1571" spans="1:15" x14ac:dyDescent="0.2">
      <c r="F1571" s="26"/>
      <c r="H1571" s="26"/>
      <c r="J1571" s="26"/>
      <c r="L1571" s="26"/>
    </row>
    <row r="1572" spans="1:15" x14ac:dyDescent="0.2">
      <c r="A1572" s="2" t="str">
        <f t="shared" ref="A1572:A1590" si="146">A791</f>
        <v>Maintenance</v>
      </c>
      <c r="C1572" s="95">
        <f t="shared" ref="C1572:C1590" si="147">E731</f>
        <v>0</v>
      </c>
      <c r="D1572" s="95">
        <f t="shared" ref="D1572:D1590" si="148">D791</f>
        <v>4</v>
      </c>
      <c r="E1572" s="95">
        <f>C1572+D1572</f>
        <v>4</v>
      </c>
      <c r="F1572" s="45">
        <v>50</v>
      </c>
      <c r="G1572" s="52">
        <f>F1572*$E1572*G$1570</f>
        <v>200</v>
      </c>
      <c r="H1572" s="45">
        <v>500</v>
      </c>
      <c r="I1572" s="52">
        <f>H1572*$E1572*I$1570</f>
        <v>2000</v>
      </c>
      <c r="J1572" s="45">
        <v>0</v>
      </c>
      <c r="K1572" s="52">
        <f>J1572*$E1572*K$1570</f>
        <v>0</v>
      </c>
      <c r="L1572" s="45">
        <v>500</v>
      </c>
      <c r="M1572" s="52">
        <f t="shared" ref="M1572:M1595" si="149">L1572*$E1572*M$1570</f>
        <v>2000</v>
      </c>
      <c r="O1572" s="52">
        <f>G1572+I1572+K1572+M1572</f>
        <v>4200</v>
      </c>
    </row>
    <row r="1573" spans="1:15" x14ac:dyDescent="0.2">
      <c r="A1573" s="2" t="str">
        <f t="shared" si="146"/>
        <v>Bldg &amp; Grounds</v>
      </c>
      <c r="C1573" s="95">
        <f t="shared" si="147"/>
        <v>0</v>
      </c>
      <c r="D1573" s="95">
        <f t="shared" si="148"/>
        <v>0</v>
      </c>
      <c r="E1573" s="95">
        <f t="shared" ref="E1573:E1595" si="150">C1573+D1573</f>
        <v>0</v>
      </c>
      <c r="F1573" s="47">
        <v>0</v>
      </c>
      <c r="G1573" s="52">
        <f t="shared" ref="G1573:G1595" si="151">F1573*E1573*G$1570</f>
        <v>0</v>
      </c>
      <c r="H1573" s="47">
        <v>0</v>
      </c>
      <c r="I1573" s="52">
        <f t="shared" ref="I1573:K1595" si="152">H1573*$E1573*I$1570</f>
        <v>0</v>
      </c>
      <c r="J1573" s="47">
        <v>0</v>
      </c>
      <c r="K1573" s="52">
        <f t="shared" si="152"/>
        <v>0</v>
      </c>
      <c r="L1573" s="47">
        <v>0</v>
      </c>
      <c r="M1573" s="52">
        <f t="shared" si="149"/>
        <v>0</v>
      </c>
      <c r="O1573" s="52">
        <f t="shared" ref="O1573:O1595" si="153">G1573+I1573+K1573+M1573</f>
        <v>0</v>
      </c>
    </row>
    <row r="1574" spans="1:15" x14ac:dyDescent="0.2">
      <c r="A1574" s="2" t="str">
        <f t="shared" si="146"/>
        <v>Hum Resource</v>
      </c>
      <c r="C1574" s="95">
        <f t="shared" si="147"/>
        <v>1</v>
      </c>
      <c r="D1574" s="95">
        <f t="shared" si="148"/>
        <v>0</v>
      </c>
      <c r="E1574" s="95">
        <f t="shared" si="150"/>
        <v>1</v>
      </c>
      <c r="F1574" s="47">
        <v>2000</v>
      </c>
      <c r="G1574" s="52">
        <f t="shared" si="151"/>
        <v>2000</v>
      </c>
      <c r="H1574" s="47">
        <v>1200</v>
      </c>
      <c r="I1574" s="52">
        <f t="shared" si="152"/>
        <v>1200</v>
      </c>
      <c r="J1574" s="47">
        <v>1000</v>
      </c>
      <c r="K1574" s="52">
        <f t="shared" si="152"/>
        <v>1000</v>
      </c>
      <c r="L1574" s="47">
        <v>500</v>
      </c>
      <c r="M1574" s="52">
        <f t="shared" si="149"/>
        <v>500</v>
      </c>
      <c r="O1574" s="52">
        <f t="shared" si="153"/>
        <v>4700</v>
      </c>
    </row>
    <row r="1575" spans="1:15" x14ac:dyDescent="0.2">
      <c r="A1575" s="2" t="str">
        <f t="shared" si="146"/>
        <v>General Mgmt</v>
      </c>
      <c r="C1575" s="95">
        <f t="shared" si="147"/>
        <v>3</v>
      </c>
      <c r="D1575" s="95">
        <f t="shared" si="148"/>
        <v>0</v>
      </c>
      <c r="E1575" s="95">
        <f t="shared" si="150"/>
        <v>3</v>
      </c>
      <c r="F1575" s="47">
        <v>2000</v>
      </c>
      <c r="G1575" s="52">
        <f t="shared" si="151"/>
        <v>6000</v>
      </c>
      <c r="H1575" s="47">
        <v>3500</v>
      </c>
      <c r="I1575" s="52">
        <f t="shared" si="152"/>
        <v>10500</v>
      </c>
      <c r="J1575" s="47">
        <v>5000</v>
      </c>
      <c r="K1575" s="52">
        <f t="shared" si="152"/>
        <v>15000</v>
      </c>
      <c r="L1575" s="47">
        <v>3000</v>
      </c>
      <c r="M1575" s="52">
        <f t="shared" si="149"/>
        <v>9000</v>
      </c>
      <c r="O1575" s="52">
        <f t="shared" si="153"/>
        <v>40500</v>
      </c>
    </row>
    <row r="1576" spans="1:15" x14ac:dyDescent="0.2">
      <c r="A1576" s="2" t="str">
        <f t="shared" si="146"/>
        <v>Acct &amp; Finance</v>
      </c>
      <c r="C1576" s="95">
        <f t="shared" si="147"/>
        <v>5</v>
      </c>
      <c r="D1576" s="95">
        <f t="shared" si="148"/>
        <v>0</v>
      </c>
      <c r="E1576" s="95">
        <f t="shared" si="150"/>
        <v>5</v>
      </c>
      <c r="F1576" s="47">
        <v>3000</v>
      </c>
      <c r="G1576" s="52">
        <f t="shared" si="151"/>
        <v>15000</v>
      </c>
      <c r="H1576" s="47">
        <v>2500</v>
      </c>
      <c r="I1576" s="52">
        <f t="shared" si="152"/>
        <v>12500</v>
      </c>
      <c r="J1576" s="47">
        <v>1000</v>
      </c>
      <c r="K1576" s="52">
        <f t="shared" si="152"/>
        <v>5000</v>
      </c>
      <c r="L1576" s="47">
        <v>2000</v>
      </c>
      <c r="M1576" s="52">
        <f t="shared" si="149"/>
        <v>10000</v>
      </c>
      <c r="O1576" s="52">
        <f t="shared" si="153"/>
        <v>42500</v>
      </c>
    </row>
    <row r="1577" spans="1:15" x14ac:dyDescent="0.2">
      <c r="A1577" s="2" t="str">
        <f t="shared" si="146"/>
        <v>Engineering</v>
      </c>
      <c r="C1577" s="95">
        <f t="shared" si="147"/>
        <v>5</v>
      </c>
      <c r="D1577" s="95">
        <f t="shared" si="148"/>
        <v>0</v>
      </c>
      <c r="E1577" s="95">
        <f t="shared" si="150"/>
        <v>5</v>
      </c>
      <c r="F1577" s="47">
        <v>3000</v>
      </c>
      <c r="G1577" s="52">
        <f t="shared" si="151"/>
        <v>15000</v>
      </c>
      <c r="H1577" s="47">
        <v>2000</v>
      </c>
      <c r="I1577" s="52">
        <f t="shared" si="152"/>
        <v>10000</v>
      </c>
      <c r="J1577" s="47">
        <v>2000</v>
      </c>
      <c r="K1577" s="52">
        <f t="shared" si="152"/>
        <v>10000</v>
      </c>
      <c r="L1577" s="47">
        <v>2000</v>
      </c>
      <c r="M1577" s="52">
        <f t="shared" si="149"/>
        <v>10000</v>
      </c>
      <c r="O1577" s="52">
        <f t="shared" si="153"/>
        <v>45000</v>
      </c>
    </row>
    <row r="1578" spans="1:15" x14ac:dyDescent="0.2">
      <c r="A1578" s="2" t="str">
        <f t="shared" si="146"/>
        <v>Sales / Mktg</v>
      </c>
      <c r="C1578" s="95">
        <f t="shared" si="147"/>
        <v>4</v>
      </c>
      <c r="D1578" s="95">
        <f t="shared" si="148"/>
        <v>0</v>
      </c>
      <c r="E1578" s="95">
        <f t="shared" si="150"/>
        <v>4</v>
      </c>
      <c r="F1578" s="47">
        <v>2000</v>
      </c>
      <c r="G1578" s="52">
        <f t="shared" si="151"/>
        <v>8000</v>
      </c>
      <c r="H1578" s="47">
        <v>4000</v>
      </c>
      <c r="I1578" s="52">
        <f t="shared" si="152"/>
        <v>16000</v>
      </c>
      <c r="J1578" s="47">
        <v>5000</v>
      </c>
      <c r="K1578" s="52">
        <f t="shared" si="152"/>
        <v>20000</v>
      </c>
      <c r="L1578" s="47">
        <v>2000</v>
      </c>
      <c r="M1578" s="52">
        <f t="shared" si="149"/>
        <v>8000</v>
      </c>
      <c r="O1578" s="52">
        <f t="shared" si="153"/>
        <v>52000</v>
      </c>
    </row>
    <row r="1579" spans="1:15" x14ac:dyDescent="0.2">
      <c r="A1579" s="2" t="str">
        <f t="shared" si="146"/>
        <v>Cust Service</v>
      </c>
      <c r="C1579" s="95">
        <f t="shared" si="147"/>
        <v>4</v>
      </c>
      <c r="D1579" s="95">
        <f t="shared" si="148"/>
        <v>0</v>
      </c>
      <c r="E1579" s="95">
        <f t="shared" si="150"/>
        <v>4</v>
      </c>
      <c r="F1579" s="47">
        <v>3000</v>
      </c>
      <c r="G1579" s="52">
        <f t="shared" si="151"/>
        <v>12000</v>
      </c>
      <c r="H1579" s="47">
        <v>4000</v>
      </c>
      <c r="I1579" s="52">
        <f t="shared" si="152"/>
        <v>16000</v>
      </c>
      <c r="J1579" s="47">
        <v>500</v>
      </c>
      <c r="K1579" s="52">
        <f t="shared" si="152"/>
        <v>2000</v>
      </c>
      <c r="L1579" s="47">
        <v>500</v>
      </c>
      <c r="M1579" s="52">
        <f t="shared" si="149"/>
        <v>2000</v>
      </c>
      <c r="O1579" s="52">
        <f t="shared" si="153"/>
        <v>32000</v>
      </c>
    </row>
    <row r="1580" spans="1:15" x14ac:dyDescent="0.2">
      <c r="A1580" s="2" t="str">
        <f t="shared" si="146"/>
        <v>Supervision</v>
      </c>
      <c r="C1580" s="95">
        <f t="shared" si="147"/>
        <v>0</v>
      </c>
      <c r="D1580" s="95">
        <f t="shared" si="148"/>
        <v>5</v>
      </c>
      <c r="E1580" s="95">
        <f t="shared" si="150"/>
        <v>5</v>
      </c>
      <c r="F1580" s="47">
        <v>200</v>
      </c>
      <c r="G1580" s="52">
        <f t="shared" si="151"/>
        <v>1000</v>
      </c>
      <c r="H1580" s="47">
        <v>500</v>
      </c>
      <c r="I1580" s="52">
        <f t="shared" si="152"/>
        <v>2500</v>
      </c>
      <c r="J1580" s="47">
        <v>0</v>
      </c>
      <c r="K1580" s="52">
        <f t="shared" si="152"/>
        <v>0</v>
      </c>
      <c r="L1580" s="47">
        <v>500</v>
      </c>
      <c r="M1580" s="52">
        <f t="shared" si="149"/>
        <v>2500</v>
      </c>
      <c r="O1580" s="52">
        <f t="shared" si="153"/>
        <v>6000</v>
      </c>
    </row>
    <row r="1581" spans="1:15" x14ac:dyDescent="0.2">
      <c r="A1581" s="2" t="str">
        <f t="shared" si="146"/>
        <v>Mat'ls Mgmt</v>
      </c>
      <c r="C1581" s="95">
        <f t="shared" si="147"/>
        <v>3</v>
      </c>
      <c r="D1581" s="95">
        <f t="shared" si="148"/>
        <v>0</v>
      </c>
      <c r="E1581" s="95">
        <f t="shared" si="150"/>
        <v>3</v>
      </c>
      <c r="F1581" s="47">
        <v>3000</v>
      </c>
      <c r="G1581" s="52">
        <f t="shared" si="151"/>
        <v>9000</v>
      </c>
      <c r="H1581" s="47">
        <v>3000</v>
      </c>
      <c r="I1581" s="52">
        <f t="shared" si="152"/>
        <v>9000</v>
      </c>
      <c r="J1581" s="47">
        <v>2000</v>
      </c>
      <c r="K1581" s="52">
        <f t="shared" si="152"/>
        <v>6000</v>
      </c>
      <c r="L1581" s="47">
        <v>2000</v>
      </c>
      <c r="M1581" s="52">
        <f t="shared" si="149"/>
        <v>6000</v>
      </c>
      <c r="O1581" s="52">
        <f t="shared" si="153"/>
        <v>30000</v>
      </c>
    </row>
    <row r="1582" spans="1:15" x14ac:dyDescent="0.2">
      <c r="A1582" s="2" t="str">
        <f t="shared" si="146"/>
        <v>Quality Control</v>
      </c>
      <c r="C1582" s="95">
        <f t="shared" si="147"/>
        <v>2</v>
      </c>
      <c r="D1582" s="95">
        <f t="shared" si="148"/>
        <v>4</v>
      </c>
      <c r="E1582" s="95">
        <f t="shared" si="150"/>
        <v>6</v>
      </c>
      <c r="F1582" s="47">
        <v>3000</v>
      </c>
      <c r="G1582" s="52">
        <f t="shared" si="151"/>
        <v>18000</v>
      </c>
      <c r="H1582" s="47">
        <v>2000</v>
      </c>
      <c r="I1582" s="52">
        <f t="shared" si="152"/>
        <v>12000</v>
      </c>
      <c r="J1582" s="47">
        <v>2000</v>
      </c>
      <c r="K1582" s="52">
        <f t="shared" si="152"/>
        <v>12000</v>
      </c>
      <c r="L1582" s="47">
        <v>2000</v>
      </c>
      <c r="M1582" s="52">
        <f t="shared" si="149"/>
        <v>12000</v>
      </c>
      <c r="O1582" s="52">
        <f t="shared" si="153"/>
        <v>54000</v>
      </c>
    </row>
    <row r="1583" spans="1:15" x14ac:dyDescent="0.2">
      <c r="A1583" s="2" t="str">
        <f t="shared" si="146"/>
        <v>Set-Up Techs</v>
      </c>
      <c r="C1583" s="95">
        <f t="shared" si="147"/>
        <v>0</v>
      </c>
      <c r="D1583" s="95">
        <f t="shared" si="148"/>
        <v>10</v>
      </c>
      <c r="E1583" s="95">
        <f t="shared" si="150"/>
        <v>10</v>
      </c>
      <c r="F1583" s="47">
        <v>50</v>
      </c>
      <c r="G1583" s="52">
        <f t="shared" si="151"/>
        <v>500</v>
      </c>
      <c r="H1583" s="47">
        <v>0</v>
      </c>
      <c r="I1583" s="52">
        <f t="shared" si="152"/>
        <v>0</v>
      </c>
      <c r="J1583" s="47">
        <v>0</v>
      </c>
      <c r="K1583" s="52">
        <f t="shared" si="152"/>
        <v>0</v>
      </c>
      <c r="L1583" s="47">
        <v>100</v>
      </c>
      <c r="M1583" s="52">
        <f t="shared" si="149"/>
        <v>1000</v>
      </c>
      <c r="O1583" s="52">
        <f t="shared" si="153"/>
        <v>1500</v>
      </c>
    </row>
    <row r="1584" spans="1:15" x14ac:dyDescent="0.2">
      <c r="A1584" s="2" t="str">
        <f t="shared" si="146"/>
        <v>Mat'l Handling</v>
      </c>
      <c r="C1584" s="95">
        <f t="shared" si="147"/>
        <v>0</v>
      </c>
      <c r="D1584" s="95">
        <f t="shared" si="148"/>
        <v>6</v>
      </c>
      <c r="E1584" s="95">
        <f t="shared" si="150"/>
        <v>6</v>
      </c>
      <c r="F1584" s="47">
        <v>50</v>
      </c>
      <c r="G1584" s="52">
        <f t="shared" si="151"/>
        <v>300</v>
      </c>
      <c r="H1584" s="47">
        <v>0</v>
      </c>
      <c r="I1584" s="52">
        <f t="shared" si="152"/>
        <v>0</v>
      </c>
      <c r="J1584" s="47">
        <v>0</v>
      </c>
      <c r="K1584" s="52">
        <f t="shared" si="152"/>
        <v>0</v>
      </c>
      <c r="L1584" s="47">
        <v>100</v>
      </c>
      <c r="M1584" s="52">
        <f t="shared" si="149"/>
        <v>600</v>
      </c>
      <c r="O1584" s="52">
        <f t="shared" si="153"/>
        <v>900</v>
      </c>
    </row>
    <row r="1585" spans="1:15" x14ac:dyDescent="0.2">
      <c r="A1585" s="2" t="str">
        <f t="shared" si="146"/>
        <v>Ship &amp; Receive</v>
      </c>
      <c r="C1585" s="95">
        <f t="shared" si="147"/>
        <v>0</v>
      </c>
      <c r="D1585" s="95">
        <f t="shared" si="148"/>
        <v>6</v>
      </c>
      <c r="E1585" s="95">
        <f t="shared" si="150"/>
        <v>6</v>
      </c>
      <c r="F1585" s="261">
        <v>100</v>
      </c>
      <c r="G1585" s="52">
        <f t="shared" si="151"/>
        <v>600</v>
      </c>
      <c r="H1585" s="261">
        <v>0</v>
      </c>
      <c r="I1585" s="52">
        <f t="shared" si="152"/>
        <v>0</v>
      </c>
      <c r="J1585" s="261">
        <v>0</v>
      </c>
      <c r="K1585" s="52">
        <f t="shared" si="152"/>
        <v>0</v>
      </c>
      <c r="L1585" s="261">
        <v>100</v>
      </c>
      <c r="M1585" s="52">
        <f t="shared" si="149"/>
        <v>600</v>
      </c>
      <c r="O1585" s="52">
        <f t="shared" si="153"/>
        <v>1200</v>
      </c>
    </row>
    <row r="1586" spans="1:15" x14ac:dyDescent="0.2">
      <c r="A1586" s="2" t="str">
        <f t="shared" si="146"/>
        <v>Whse Labor</v>
      </c>
      <c r="C1586" s="95">
        <f t="shared" si="147"/>
        <v>0</v>
      </c>
      <c r="D1586" s="95">
        <f t="shared" si="148"/>
        <v>10</v>
      </c>
      <c r="E1586" s="95">
        <f t="shared" si="150"/>
        <v>10</v>
      </c>
      <c r="F1586" s="261">
        <v>50</v>
      </c>
      <c r="G1586" s="52">
        <f t="shared" si="151"/>
        <v>500</v>
      </c>
      <c r="H1586" s="261">
        <v>0</v>
      </c>
      <c r="I1586" s="52">
        <f t="shared" si="152"/>
        <v>0</v>
      </c>
      <c r="J1586" s="261">
        <v>0</v>
      </c>
      <c r="K1586" s="52">
        <f t="shared" si="152"/>
        <v>0</v>
      </c>
      <c r="L1586" s="261">
        <v>100</v>
      </c>
      <c r="M1586" s="52">
        <f t="shared" si="149"/>
        <v>1000</v>
      </c>
      <c r="O1586" s="52">
        <f t="shared" si="153"/>
        <v>1500</v>
      </c>
    </row>
    <row r="1587" spans="1:15" x14ac:dyDescent="0.2">
      <c r="A1587" s="2" t="str">
        <f t="shared" si="146"/>
        <v>Future Use 16</v>
      </c>
      <c r="C1587" s="95">
        <f t="shared" si="147"/>
        <v>0</v>
      </c>
      <c r="D1587" s="95">
        <f t="shared" si="148"/>
        <v>0</v>
      </c>
      <c r="E1587" s="95">
        <f t="shared" si="150"/>
        <v>0</v>
      </c>
      <c r="F1587" s="273">
        <v>0</v>
      </c>
      <c r="G1587" s="52">
        <f t="shared" si="151"/>
        <v>0</v>
      </c>
      <c r="H1587" s="273">
        <v>0</v>
      </c>
      <c r="I1587" s="52">
        <f t="shared" si="152"/>
        <v>0</v>
      </c>
      <c r="J1587" s="273">
        <v>0</v>
      </c>
      <c r="K1587" s="52">
        <f t="shared" si="152"/>
        <v>0</v>
      </c>
      <c r="L1587" s="273">
        <v>0</v>
      </c>
      <c r="M1587" s="52">
        <f t="shared" si="149"/>
        <v>0</v>
      </c>
      <c r="O1587" s="52">
        <f t="shared" si="153"/>
        <v>0</v>
      </c>
    </row>
    <row r="1588" spans="1:15" x14ac:dyDescent="0.2">
      <c r="A1588" s="2" t="str">
        <f t="shared" si="146"/>
        <v>Future Use 17</v>
      </c>
      <c r="C1588" s="95">
        <f t="shared" si="147"/>
        <v>0</v>
      </c>
      <c r="D1588" s="95">
        <f t="shared" si="148"/>
        <v>0</v>
      </c>
      <c r="E1588" s="95">
        <f t="shared" si="150"/>
        <v>0</v>
      </c>
      <c r="F1588" s="273">
        <v>0</v>
      </c>
      <c r="G1588" s="52">
        <f t="shared" si="151"/>
        <v>0</v>
      </c>
      <c r="H1588" s="273">
        <v>0</v>
      </c>
      <c r="I1588" s="52">
        <f t="shared" si="152"/>
        <v>0</v>
      </c>
      <c r="J1588" s="273">
        <v>0</v>
      </c>
      <c r="K1588" s="52">
        <f t="shared" si="152"/>
        <v>0</v>
      </c>
      <c r="L1588" s="273">
        <v>0</v>
      </c>
      <c r="M1588" s="52">
        <f t="shared" si="149"/>
        <v>0</v>
      </c>
      <c r="O1588" s="52">
        <f t="shared" si="153"/>
        <v>0</v>
      </c>
    </row>
    <row r="1589" spans="1:15" x14ac:dyDescent="0.2">
      <c r="A1589" s="2" t="str">
        <f t="shared" si="146"/>
        <v>Future Use 18</v>
      </c>
      <c r="C1589" s="95">
        <f t="shared" si="147"/>
        <v>0</v>
      </c>
      <c r="D1589" s="95">
        <f t="shared" si="148"/>
        <v>0</v>
      </c>
      <c r="E1589" s="95">
        <f t="shared" si="150"/>
        <v>0</v>
      </c>
      <c r="F1589" s="273">
        <v>0</v>
      </c>
      <c r="G1589" s="52">
        <f t="shared" si="151"/>
        <v>0</v>
      </c>
      <c r="H1589" s="273">
        <v>0</v>
      </c>
      <c r="I1589" s="52">
        <f t="shared" si="152"/>
        <v>0</v>
      </c>
      <c r="J1589" s="273">
        <v>0</v>
      </c>
      <c r="K1589" s="52">
        <f t="shared" si="152"/>
        <v>0</v>
      </c>
      <c r="L1589" s="273">
        <v>0</v>
      </c>
      <c r="M1589" s="52">
        <f t="shared" si="149"/>
        <v>0</v>
      </c>
      <c r="O1589" s="52">
        <f t="shared" si="153"/>
        <v>0</v>
      </c>
    </row>
    <row r="1590" spans="1:15" x14ac:dyDescent="0.2">
      <c r="A1590" s="2" t="str">
        <f t="shared" si="146"/>
        <v>Future Use 19</v>
      </c>
      <c r="C1590" s="95">
        <f t="shared" si="147"/>
        <v>0</v>
      </c>
      <c r="D1590" s="95">
        <f t="shared" si="148"/>
        <v>0</v>
      </c>
      <c r="E1590" s="95">
        <f t="shared" si="150"/>
        <v>0</v>
      </c>
      <c r="F1590" s="273">
        <v>0</v>
      </c>
      <c r="G1590" s="52">
        <f t="shared" si="151"/>
        <v>0</v>
      </c>
      <c r="H1590" s="273">
        <v>0</v>
      </c>
      <c r="I1590" s="52">
        <f t="shared" si="152"/>
        <v>0</v>
      </c>
      <c r="J1590" s="273">
        <v>0</v>
      </c>
      <c r="K1590" s="52">
        <f t="shared" si="152"/>
        <v>0</v>
      </c>
      <c r="L1590" s="273">
        <v>0</v>
      </c>
      <c r="M1590" s="52">
        <f t="shared" si="149"/>
        <v>0</v>
      </c>
      <c r="O1590" s="52">
        <f t="shared" si="153"/>
        <v>0</v>
      </c>
    </row>
    <row r="1591" spans="1:15" x14ac:dyDescent="0.2">
      <c r="A1591" s="2" t="str">
        <f>A811</f>
        <v>Prod Labor</v>
      </c>
      <c r="D1591" s="95">
        <f>D811</f>
        <v>40</v>
      </c>
      <c r="E1591" s="95">
        <f t="shared" si="150"/>
        <v>40</v>
      </c>
      <c r="F1591" s="47">
        <v>0</v>
      </c>
      <c r="G1591" s="52">
        <f t="shared" si="151"/>
        <v>0</v>
      </c>
      <c r="H1591" s="47">
        <v>0</v>
      </c>
      <c r="I1591" s="52">
        <f t="shared" si="152"/>
        <v>0</v>
      </c>
      <c r="J1591" s="47">
        <v>0</v>
      </c>
      <c r="K1591" s="52">
        <f t="shared" si="152"/>
        <v>0</v>
      </c>
      <c r="L1591" s="47">
        <v>100</v>
      </c>
      <c r="M1591" s="52">
        <f t="shared" si="149"/>
        <v>4000</v>
      </c>
      <c r="O1591" s="52">
        <f t="shared" si="153"/>
        <v>4000</v>
      </c>
    </row>
    <row r="1592" spans="1:15" x14ac:dyDescent="0.2">
      <c r="A1592" s="2" t="str">
        <f>A812</f>
        <v>Prod Labor B</v>
      </c>
      <c r="D1592" s="95">
        <f>D812</f>
        <v>0</v>
      </c>
      <c r="E1592" s="95">
        <f t="shared" si="150"/>
        <v>0</v>
      </c>
      <c r="F1592" s="273">
        <v>0</v>
      </c>
      <c r="G1592" s="52">
        <f t="shared" si="151"/>
        <v>0</v>
      </c>
      <c r="H1592" s="273">
        <v>0</v>
      </c>
      <c r="I1592" s="52">
        <f t="shared" si="152"/>
        <v>0</v>
      </c>
      <c r="J1592" s="273">
        <v>0</v>
      </c>
      <c r="K1592" s="52">
        <f t="shared" si="152"/>
        <v>0</v>
      </c>
      <c r="L1592" s="273">
        <v>0</v>
      </c>
      <c r="M1592" s="52">
        <f t="shared" si="149"/>
        <v>0</v>
      </c>
      <c r="O1592" s="52">
        <f t="shared" si="153"/>
        <v>0</v>
      </c>
    </row>
    <row r="1593" spans="1:15" x14ac:dyDescent="0.2">
      <c r="A1593" s="2" t="str">
        <f>A813</f>
        <v>Prod Labor C</v>
      </c>
      <c r="D1593" s="95">
        <f>D813</f>
        <v>0</v>
      </c>
      <c r="E1593" s="95">
        <f>C1593+D1593</f>
        <v>0</v>
      </c>
      <c r="F1593" s="273">
        <v>0</v>
      </c>
      <c r="G1593" s="52">
        <f t="shared" si="151"/>
        <v>0</v>
      </c>
      <c r="H1593" s="273">
        <v>0</v>
      </c>
      <c r="I1593" s="52">
        <f t="shared" si="152"/>
        <v>0</v>
      </c>
      <c r="J1593" s="273">
        <v>0</v>
      </c>
      <c r="K1593" s="52">
        <f t="shared" si="152"/>
        <v>0</v>
      </c>
      <c r="L1593" s="273">
        <v>0</v>
      </c>
      <c r="M1593" s="52">
        <f t="shared" si="149"/>
        <v>0</v>
      </c>
      <c r="O1593" s="52">
        <f t="shared" si="153"/>
        <v>0</v>
      </c>
    </row>
    <row r="1594" spans="1:15" x14ac:dyDescent="0.2">
      <c r="A1594" s="2" t="str">
        <f>A814</f>
        <v>Prod Labor D</v>
      </c>
      <c r="D1594" s="95">
        <f>D814</f>
        <v>0</v>
      </c>
      <c r="E1594" s="95">
        <f>C1594+D1594</f>
        <v>0</v>
      </c>
      <c r="F1594" s="273">
        <v>0</v>
      </c>
      <c r="G1594" s="52">
        <f t="shared" si="151"/>
        <v>0</v>
      </c>
      <c r="H1594" s="273">
        <v>0</v>
      </c>
      <c r="I1594" s="52">
        <f t="shared" si="152"/>
        <v>0</v>
      </c>
      <c r="J1594" s="273">
        <v>0</v>
      </c>
      <c r="K1594" s="52">
        <f t="shared" si="152"/>
        <v>0</v>
      </c>
      <c r="L1594" s="273">
        <v>0</v>
      </c>
      <c r="M1594" s="52">
        <f t="shared" si="149"/>
        <v>0</v>
      </c>
      <c r="O1594" s="52">
        <f t="shared" si="153"/>
        <v>0</v>
      </c>
    </row>
    <row r="1595" spans="1:15" x14ac:dyDescent="0.2">
      <c r="A1595" s="2" t="str">
        <f>A815</f>
        <v>PrdContrLab</v>
      </c>
      <c r="D1595" s="95">
        <f>I815</f>
        <v>0</v>
      </c>
      <c r="E1595" s="95">
        <f t="shared" si="150"/>
        <v>0</v>
      </c>
      <c r="F1595" s="274">
        <v>0</v>
      </c>
      <c r="G1595" s="99">
        <f t="shared" si="151"/>
        <v>0</v>
      </c>
      <c r="H1595" s="274">
        <v>0</v>
      </c>
      <c r="I1595" s="99">
        <f t="shared" si="152"/>
        <v>0</v>
      </c>
      <c r="J1595" s="274">
        <v>0</v>
      </c>
      <c r="K1595" s="99">
        <f t="shared" si="152"/>
        <v>0</v>
      </c>
      <c r="L1595" s="274">
        <v>0</v>
      </c>
      <c r="M1595" s="99">
        <f t="shared" si="149"/>
        <v>0</v>
      </c>
      <c r="O1595" s="99">
        <f t="shared" si="153"/>
        <v>0</v>
      </c>
    </row>
    <row r="1597" spans="1:15" x14ac:dyDescent="0.2">
      <c r="A1597" s="8" t="s">
        <v>168</v>
      </c>
      <c r="G1597" s="56">
        <f>SUM(G1572:G1596)</f>
        <v>88100</v>
      </c>
      <c r="I1597" s="56">
        <f>SUM(I1572:I1596)</f>
        <v>91700</v>
      </c>
      <c r="K1597" s="56">
        <f>SUM(K1572:K1596)</f>
        <v>71000</v>
      </c>
      <c r="M1597" s="56">
        <f>SUM(M1572:M1596)</f>
        <v>69200</v>
      </c>
      <c r="O1597" s="56">
        <f>SUM(O1572:O1596)</f>
        <v>320000</v>
      </c>
    </row>
    <row r="1598" spans="1:15" x14ac:dyDescent="0.2">
      <c r="A1598" s="8"/>
      <c r="O1598" s="181"/>
    </row>
    <row r="1599" spans="1:15" x14ac:dyDescent="0.2">
      <c r="A1599" s="8"/>
      <c r="O1599" s="181"/>
    </row>
    <row r="1600" spans="1:15" x14ac:dyDescent="0.2">
      <c r="A1600" s="8"/>
      <c r="H1600" s="181"/>
    </row>
    <row r="1621" spans="1:15" x14ac:dyDescent="0.2">
      <c r="A1621" s="1" t="s">
        <v>198</v>
      </c>
      <c r="O1621" s="8" t="s">
        <v>590</v>
      </c>
    </row>
    <row r="1622" spans="1:15" x14ac:dyDescent="0.2">
      <c r="A1622" s="2" t="str">
        <f>A2</f>
        <v>Plumbco, Inc.</v>
      </c>
      <c r="N1622" s="10"/>
      <c r="O1622" s="183" t="s">
        <v>289</v>
      </c>
    </row>
    <row r="1623" spans="1:15" x14ac:dyDescent="0.2">
      <c r="N1623" s="10">
        <f ca="1">NOW()</f>
        <v>43970.333883912041</v>
      </c>
      <c r="O1623" s="11">
        <f ca="1">NOW()</f>
        <v>43970.333883912041</v>
      </c>
    </row>
    <row r="1626" spans="1:15" x14ac:dyDescent="0.2">
      <c r="A1626" s="16"/>
      <c r="B1626" s="14"/>
      <c r="C1626" s="15"/>
      <c r="D1626" s="5" t="s">
        <v>560</v>
      </c>
      <c r="E1626" s="5" t="s">
        <v>562</v>
      </c>
      <c r="F1626" s="5" t="s">
        <v>563</v>
      </c>
      <c r="G1626" s="5" t="s">
        <v>560</v>
      </c>
      <c r="H1626" s="5" t="s">
        <v>567</v>
      </c>
      <c r="I1626" s="5" t="s">
        <v>560</v>
      </c>
      <c r="J1626" s="5" t="s">
        <v>560</v>
      </c>
      <c r="K1626" s="5" t="s">
        <v>574</v>
      </c>
      <c r="L1626" s="5" t="s">
        <v>175</v>
      </c>
      <c r="M1626" s="5" t="s">
        <v>560</v>
      </c>
      <c r="N1626" s="387" t="s">
        <v>191</v>
      </c>
      <c r="O1626" s="388"/>
    </row>
    <row r="1627" spans="1:15" x14ac:dyDescent="0.2">
      <c r="A1627" s="404" t="s">
        <v>39</v>
      </c>
      <c r="B1627" s="405"/>
      <c r="C1627" s="18" t="s">
        <v>95</v>
      </c>
      <c r="D1627" s="7" t="s">
        <v>561</v>
      </c>
      <c r="E1627" s="7" t="s">
        <v>564</v>
      </c>
      <c r="F1627" s="7" t="s">
        <v>565</v>
      </c>
      <c r="G1627" s="7" t="s">
        <v>566</v>
      </c>
      <c r="H1627" s="7" t="s">
        <v>568</v>
      </c>
      <c r="I1627" s="7" t="s">
        <v>569</v>
      </c>
      <c r="J1627" s="7" t="s">
        <v>570</v>
      </c>
      <c r="K1627" s="7" t="s">
        <v>575</v>
      </c>
      <c r="L1627" s="7" t="s">
        <v>175</v>
      </c>
      <c r="M1627" s="7" t="s">
        <v>571</v>
      </c>
      <c r="N1627" s="18" t="s">
        <v>175</v>
      </c>
      <c r="O1627" s="18" t="s">
        <v>92</v>
      </c>
    </row>
    <row r="1628" spans="1:15" x14ac:dyDescent="0.2">
      <c r="G1628" s="55"/>
    </row>
    <row r="1629" spans="1:15" x14ac:dyDescent="0.2">
      <c r="A1629" s="2" t="str">
        <f>D70</f>
        <v>Maintenance</v>
      </c>
      <c r="C1629" s="52">
        <f>SUM(D1629:O1629)</f>
        <v>5000</v>
      </c>
      <c r="D1629" s="184">
        <v>0</v>
      </c>
      <c r="E1629" s="185">
        <v>0</v>
      </c>
      <c r="F1629" s="185">
        <v>0</v>
      </c>
      <c r="G1629" s="185">
        <v>0</v>
      </c>
      <c r="H1629" s="185">
        <v>0</v>
      </c>
      <c r="I1629" s="185">
        <v>0</v>
      </c>
      <c r="J1629" s="185">
        <v>0</v>
      </c>
      <c r="K1629" s="185">
        <v>0</v>
      </c>
      <c r="L1629" s="185">
        <v>0</v>
      </c>
      <c r="M1629" s="185">
        <v>0</v>
      </c>
      <c r="N1629" s="186" t="s">
        <v>572</v>
      </c>
      <c r="O1629" s="165">
        <v>5000</v>
      </c>
    </row>
    <row r="1630" spans="1:15" x14ac:dyDescent="0.2">
      <c r="A1630" s="2" t="str">
        <f>D72</f>
        <v>Bldg &amp; Grounds</v>
      </c>
      <c r="C1630" s="52">
        <f t="shared" ref="C1630:C1657" si="154">SUM(D1630:O1630)</f>
        <v>150000</v>
      </c>
      <c r="D1630" s="187">
        <v>0</v>
      </c>
      <c r="E1630" s="188">
        <v>0</v>
      </c>
      <c r="F1630" s="188">
        <v>0</v>
      </c>
      <c r="G1630" s="188">
        <v>150000</v>
      </c>
      <c r="H1630" s="188">
        <v>0</v>
      </c>
      <c r="I1630" s="188">
        <v>0</v>
      </c>
      <c r="J1630" s="188">
        <v>0</v>
      </c>
      <c r="K1630" s="188">
        <v>0</v>
      </c>
      <c r="L1630" s="188">
        <v>0</v>
      </c>
      <c r="M1630" s="188">
        <v>0</v>
      </c>
      <c r="N1630" s="189" t="s">
        <v>175</v>
      </c>
      <c r="O1630" s="166">
        <v>0</v>
      </c>
    </row>
    <row r="1631" spans="1:15" x14ac:dyDescent="0.2">
      <c r="A1631" s="2" t="str">
        <f>D74</f>
        <v>Hum Resource</v>
      </c>
      <c r="C1631" s="52">
        <f t="shared" si="154"/>
        <v>21000</v>
      </c>
      <c r="D1631" s="187">
        <v>0</v>
      </c>
      <c r="E1631" s="188">
        <v>0</v>
      </c>
      <c r="F1631" s="188">
        <v>0</v>
      </c>
      <c r="G1631" s="188">
        <v>0</v>
      </c>
      <c r="H1631" s="188">
        <v>10000</v>
      </c>
      <c r="I1631" s="188">
        <v>0</v>
      </c>
      <c r="J1631" s="188">
        <v>0</v>
      </c>
      <c r="K1631" s="188">
        <v>1000</v>
      </c>
      <c r="L1631" s="188">
        <v>0</v>
      </c>
      <c r="M1631" s="188">
        <v>0</v>
      </c>
      <c r="N1631" s="189" t="s">
        <v>573</v>
      </c>
      <c r="O1631" s="166">
        <v>10000</v>
      </c>
    </row>
    <row r="1632" spans="1:15" x14ac:dyDescent="0.2">
      <c r="A1632" s="2" t="str">
        <f>D76</f>
        <v>General Mgmt</v>
      </c>
      <c r="C1632" s="52">
        <f t="shared" si="154"/>
        <v>96000</v>
      </c>
      <c r="D1632" s="187">
        <v>0</v>
      </c>
      <c r="E1632" s="188">
        <v>25000</v>
      </c>
      <c r="F1632" s="188">
        <v>0</v>
      </c>
      <c r="G1632" s="188">
        <v>0</v>
      </c>
      <c r="H1632" s="188">
        <v>50000</v>
      </c>
      <c r="I1632" s="188">
        <v>0</v>
      </c>
      <c r="J1632" s="188">
        <v>0</v>
      </c>
      <c r="K1632" s="188">
        <v>12000</v>
      </c>
      <c r="L1632" s="188">
        <v>0</v>
      </c>
      <c r="M1632" s="188">
        <v>0</v>
      </c>
      <c r="N1632" s="189" t="s">
        <v>576</v>
      </c>
      <c r="O1632" s="166">
        <v>9000</v>
      </c>
    </row>
    <row r="1633" spans="1:15" x14ac:dyDescent="0.2">
      <c r="A1633" s="2" t="str">
        <f>D78</f>
        <v>Acct &amp; Finance</v>
      </c>
      <c r="C1633" s="52">
        <f t="shared" si="154"/>
        <v>132000</v>
      </c>
      <c r="D1633" s="187">
        <v>0</v>
      </c>
      <c r="E1633" s="188">
        <v>80000</v>
      </c>
      <c r="F1633" s="188">
        <v>0</v>
      </c>
      <c r="G1633" s="188">
        <v>0</v>
      </c>
      <c r="H1633" s="188">
        <v>0</v>
      </c>
      <c r="I1633" s="188">
        <v>50000</v>
      </c>
      <c r="J1633" s="188">
        <v>0</v>
      </c>
      <c r="K1633" s="188">
        <v>2000</v>
      </c>
      <c r="L1633" s="188">
        <v>0</v>
      </c>
      <c r="M1633" s="188">
        <v>0</v>
      </c>
      <c r="N1633" s="189" t="s">
        <v>175</v>
      </c>
      <c r="O1633" s="166">
        <v>0</v>
      </c>
    </row>
    <row r="1634" spans="1:15" x14ac:dyDescent="0.2">
      <c r="A1634" s="2" t="str">
        <f>D80</f>
        <v>Engineering</v>
      </c>
      <c r="C1634" s="52">
        <f t="shared" si="154"/>
        <v>130000</v>
      </c>
      <c r="D1634" s="187">
        <v>0</v>
      </c>
      <c r="E1634" s="188">
        <v>0</v>
      </c>
      <c r="F1634" s="188">
        <v>0</v>
      </c>
      <c r="G1634" s="188">
        <v>0</v>
      </c>
      <c r="H1634" s="188">
        <v>75000</v>
      </c>
      <c r="I1634" s="188">
        <v>50000</v>
      </c>
      <c r="J1634" s="188">
        <v>0</v>
      </c>
      <c r="K1634" s="188">
        <v>5000</v>
      </c>
      <c r="L1634" s="188">
        <v>0</v>
      </c>
      <c r="M1634" s="188">
        <v>0</v>
      </c>
      <c r="N1634" s="189" t="s">
        <v>175</v>
      </c>
      <c r="O1634" s="166">
        <v>0</v>
      </c>
    </row>
    <row r="1635" spans="1:15" x14ac:dyDescent="0.2">
      <c r="A1635" s="2" t="str">
        <f>D82</f>
        <v>Sales / Mktg</v>
      </c>
      <c r="C1635" s="52">
        <f t="shared" si="154"/>
        <v>102000</v>
      </c>
      <c r="D1635" s="187">
        <v>0</v>
      </c>
      <c r="E1635" s="188">
        <v>0</v>
      </c>
      <c r="F1635" s="188">
        <v>100000</v>
      </c>
      <c r="G1635" s="188">
        <v>0</v>
      </c>
      <c r="H1635" s="188">
        <v>0</v>
      </c>
      <c r="I1635" s="188">
        <v>0</v>
      </c>
      <c r="J1635" s="188">
        <v>0</v>
      </c>
      <c r="K1635" s="188">
        <v>2000</v>
      </c>
      <c r="L1635" s="188">
        <v>0</v>
      </c>
      <c r="M1635" s="188">
        <v>0</v>
      </c>
      <c r="N1635" s="189" t="s">
        <v>175</v>
      </c>
      <c r="O1635" s="166">
        <v>0</v>
      </c>
    </row>
    <row r="1636" spans="1:15" x14ac:dyDescent="0.2">
      <c r="A1636" s="2" t="str">
        <f>D84</f>
        <v>Cust Service</v>
      </c>
      <c r="C1636" s="52">
        <f t="shared" si="154"/>
        <v>0</v>
      </c>
      <c r="D1636" s="187">
        <v>0</v>
      </c>
      <c r="E1636" s="188">
        <v>0</v>
      </c>
      <c r="F1636" s="188">
        <v>0</v>
      </c>
      <c r="G1636" s="188">
        <v>0</v>
      </c>
      <c r="H1636" s="188">
        <v>0</v>
      </c>
      <c r="I1636" s="188">
        <v>0</v>
      </c>
      <c r="J1636" s="188">
        <v>0</v>
      </c>
      <c r="K1636" s="188">
        <v>0</v>
      </c>
      <c r="L1636" s="188">
        <v>0</v>
      </c>
      <c r="M1636" s="188">
        <v>0</v>
      </c>
      <c r="N1636" s="189" t="s">
        <v>175</v>
      </c>
      <c r="O1636" s="166">
        <v>0</v>
      </c>
    </row>
    <row r="1637" spans="1:15" x14ac:dyDescent="0.2">
      <c r="A1637" s="2" t="str">
        <f>D86</f>
        <v>Supervision</v>
      </c>
      <c r="C1637" s="52">
        <f t="shared" si="154"/>
        <v>0</v>
      </c>
      <c r="D1637" s="187">
        <v>0</v>
      </c>
      <c r="E1637" s="188">
        <v>0</v>
      </c>
      <c r="F1637" s="188">
        <v>0</v>
      </c>
      <c r="G1637" s="188">
        <v>0</v>
      </c>
      <c r="H1637" s="188">
        <v>0</v>
      </c>
      <c r="I1637" s="188">
        <v>0</v>
      </c>
      <c r="J1637" s="188">
        <v>0</v>
      </c>
      <c r="K1637" s="188">
        <v>0</v>
      </c>
      <c r="L1637" s="188">
        <v>0</v>
      </c>
      <c r="M1637" s="188">
        <v>0</v>
      </c>
      <c r="N1637" s="189" t="s">
        <v>175</v>
      </c>
      <c r="O1637" s="166">
        <v>0</v>
      </c>
    </row>
    <row r="1638" spans="1:15" x14ac:dyDescent="0.2">
      <c r="A1638" s="2" t="str">
        <f>D88</f>
        <v>Mat'ls Mgmt</v>
      </c>
      <c r="C1638" s="52">
        <f t="shared" si="154"/>
        <v>52000</v>
      </c>
      <c r="D1638" s="187">
        <v>0</v>
      </c>
      <c r="E1638" s="188">
        <v>0</v>
      </c>
      <c r="F1638" s="188">
        <v>0</v>
      </c>
      <c r="G1638" s="188">
        <v>0</v>
      </c>
      <c r="H1638" s="188">
        <v>0</v>
      </c>
      <c r="I1638" s="188">
        <v>50000</v>
      </c>
      <c r="J1638" s="188">
        <v>0</v>
      </c>
      <c r="K1638" s="188">
        <v>2000</v>
      </c>
      <c r="L1638" s="188">
        <v>0</v>
      </c>
      <c r="M1638" s="188">
        <v>0</v>
      </c>
      <c r="N1638" s="189" t="s">
        <v>175</v>
      </c>
      <c r="O1638" s="166">
        <v>0</v>
      </c>
    </row>
    <row r="1639" spans="1:15" x14ac:dyDescent="0.2">
      <c r="A1639" s="2" t="str">
        <f>D90</f>
        <v>Quality Control</v>
      </c>
      <c r="C1639" s="52">
        <f t="shared" si="154"/>
        <v>10000</v>
      </c>
      <c r="D1639" s="187">
        <v>0</v>
      </c>
      <c r="E1639" s="188">
        <v>0</v>
      </c>
      <c r="F1639" s="188">
        <v>0</v>
      </c>
      <c r="G1639" s="188">
        <v>0</v>
      </c>
      <c r="H1639" s="188">
        <v>0</v>
      </c>
      <c r="I1639" s="188">
        <v>0</v>
      </c>
      <c r="J1639" s="188">
        <v>0</v>
      </c>
      <c r="K1639" s="188">
        <v>0</v>
      </c>
      <c r="L1639" s="188">
        <v>0</v>
      </c>
      <c r="M1639" s="188">
        <v>0</v>
      </c>
      <c r="N1639" s="189" t="s">
        <v>572</v>
      </c>
      <c r="O1639" s="166">
        <v>10000</v>
      </c>
    </row>
    <row r="1640" spans="1:15" x14ac:dyDescent="0.2">
      <c r="A1640" s="2" t="str">
        <f>D92</f>
        <v>Set-Up Techs</v>
      </c>
      <c r="C1640" s="52">
        <f t="shared" si="154"/>
        <v>0</v>
      </c>
      <c r="D1640" s="187">
        <v>0</v>
      </c>
      <c r="E1640" s="188">
        <v>0</v>
      </c>
      <c r="F1640" s="188">
        <v>0</v>
      </c>
      <c r="G1640" s="188">
        <v>0</v>
      </c>
      <c r="H1640" s="188">
        <v>0</v>
      </c>
      <c r="I1640" s="188">
        <v>0</v>
      </c>
      <c r="J1640" s="188">
        <v>0</v>
      </c>
      <c r="K1640" s="188">
        <v>0</v>
      </c>
      <c r="L1640" s="188">
        <v>0</v>
      </c>
      <c r="M1640" s="188">
        <v>0</v>
      </c>
      <c r="N1640" s="189" t="s">
        <v>175</v>
      </c>
      <c r="O1640" s="166">
        <v>0</v>
      </c>
    </row>
    <row r="1641" spans="1:15" x14ac:dyDescent="0.2">
      <c r="A1641" s="2" t="str">
        <f>D94</f>
        <v>Mat'l Handling</v>
      </c>
      <c r="C1641" s="52">
        <f t="shared" si="154"/>
        <v>0</v>
      </c>
      <c r="D1641" s="187">
        <v>0</v>
      </c>
      <c r="E1641" s="188">
        <v>0</v>
      </c>
      <c r="F1641" s="188">
        <v>0</v>
      </c>
      <c r="G1641" s="188">
        <v>0</v>
      </c>
      <c r="H1641" s="188">
        <v>0</v>
      </c>
      <c r="I1641" s="188">
        <v>0</v>
      </c>
      <c r="J1641" s="188">
        <v>0</v>
      </c>
      <c r="K1641" s="188">
        <v>0</v>
      </c>
      <c r="L1641" s="188">
        <v>0</v>
      </c>
      <c r="M1641" s="188">
        <v>0</v>
      </c>
      <c r="N1641" s="189" t="s">
        <v>175</v>
      </c>
      <c r="O1641" s="166">
        <v>0</v>
      </c>
    </row>
    <row r="1642" spans="1:15" x14ac:dyDescent="0.2">
      <c r="A1642" s="2" t="str">
        <f>D96</f>
        <v>Ship &amp; Receive</v>
      </c>
      <c r="C1642" s="52">
        <f t="shared" si="154"/>
        <v>0</v>
      </c>
      <c r="D1642" s="343">
        <v>0</v>
      </c>
      <c r="E1642" s="344">
        <v>0</v>
      </c>
      <c r="F1642" s="344">
        <v>0</v>
      </c>
      <c r="G1642" s="344">
        <v>0</v>
      </c>
      <c r="H1642" s="344">
        <v>0</v>
      </c>
      <c r="I1642" s="344">
        <v>0</v>
      </c>
      <c r="J1642" s="344">
        <v>0</v>
      </c>
      <c r="K1642" s="344">
        <v>0</v>
      </c>
      <c r="L1642" s="344">
        <v>0</v>
      </c>
      <c r="M1642" s="344">
        <v>0</v>
      </c>
      <c r="N1642" s="345" t="s">
        <v>175</v>
      </c>
      <c r="O1642" s="342">
        <v>0</v>
      </c>
    </row>
    <row r="1643" spans="1:15" x14ac:dyDescent="0.2">
      <c r="A1643" s="2" t="str">
        <f>D98</f>
        <v>Whse Labor</v>
      </c>
      <c r="C1643" s="52">
        <f t="shared" si="154"/>
        <v>0</v>
      </c>
      <c r="D1643" s="343">
        <v>0</v>
      </c>
      <c r="E1643" s="344">
        <v>0</v>
      </c>
      <c r="F1643" s="344">
        <v>0</v>
      </c>
      <c r="G1643" s="344">
        <v>0</v>
      </c>
      <c r="H1643" s="344">
        <v>0</v>
      </c>
      <c r="I1643" s="344">
        <v>0</v>
      </c>
      <c r="J1643" s="344">
        <v>0</v>
      </c>
      <c r="K1643" s="344">
        <v>0</v>
      </c>
      <c r="L1643" s="344">
        <v>0</v>
      </c>
      <c r="M1643" s="344">
        <v>0</v>
      </c>
      <c r="N1643" s="345" t="s">
        <v>175</v>
      </c>
      <c r="O1643" s="342">
        <v>0</v>
      </c>
    </row>
    <row r="1644" spans="1:15" x14ac:dyDescent="0.2">
      <c r="A1644" s="2" t="str">
        <f>D100</f>
        <v>Future Use 16</v>
      </c>
      <c r="C1644" s="52">
        <f t="shared" si="154"/>
        <v>0</v>
      </c>
      <c r="D1644" s="328">
        <v>0</v>
      </c>
      <c r="E1644" s="329">
        <v>0</v>
      </c>
      <c r="F1644" s="329">
        <v>0</v>
      </c>
      <c r="G1644" s="329">
        <v>0</v>
      </c>
      <c r="H1644" s="329">
        <v>0</v>
      </c>
      <c r="I1644" s="329">
        <v>0</v>
      </c>
      <c r="J1644" s="329">
        <v>0</v>
      </c>
      <c r="K1644" s="329">
        <v>0</v>
      </c>
      <c r="L1644" s="329">
        <v>0</v>
      </c>
      <c r="M1644" s="329">
        <v>0</v>
      </c>
      <c r="N1644" s="330" t="s">
        <v>175</v>
      </c>
      <c r="O1644" s="319">
        <v>0</v>
      </c>
    </row>
    <row r="1645" spans="1:15" x14ac:dyDescent="0.2">
      <c r="A1645" s="2" t="str">
        <f>D102</f>
        <v>Future Use 17</v>
      </c>
      <c r="C1645" s="52">
        <f t="shared" si="154"/>
        <v>0</v>
      </c>
      <c r="D1645" s="328">
        <v>0</v>
      </c>
      <c r="E1645" s="329">
        <v>0</v>
      </c>
      <c r="F1645" s="329">
        <v>0</v>
      </c>
      <c r="G1645" s="329">
        <v>0</v>
      </c>
      <c r="H1645" s="329">
        <v>0</v>
      </c>
      <c r="I1645" s="329">
        <v>0</v>
      </c>
      <c r="J1645" s="329">
        <v>0</v>
      </c>
      <c r="K1645" s="329">
        <v>0</v>
      </c>
      <c r="L1645" s="329">
        <v>0</v>
      </c>
      <c r="M1645" s="329">
        <v>0</v>
      </c>
      <c r="N1645" s="330" t="s">
        <v>175</v>
      </c>
      <c r="O1645" s="319">
        <v>0</v>
      </c>
    </row>
    <row r="1646" spans="1:15" x14ac:dyDescent="0.2">
      <c r="A1646" s="2" t="str">
        <f>D104</f>
        <v>Future Use 18</v>
      </c>
      <c r="C1646" s="52">
        <f t="shared" si="154"/>
        <v>0</v>
      </c>
      <c r="D1646" s="328">
        <v>0</v>
      </c>
      <c r="E1646" s="329">
        <v>0</v>
      </c>
      <c r="F1646" s="329">
        <v>0</v>
      </c>
      <c r="G1646" s="329">
        <v>0</v>
      </c>
      <c r="H1646" s="329">
        <v>0</v>
      </c>
      <c r="I1646" s="329">
        <v>0</v>
      </c>
      <c r="J1646" s="329">
        <v>0</v>
      </c>
      <c r="K1646" s="329">
        <v>0</v>
      </c>
      <c r="L1646" s="329">
        <v>0</v>
      </c>
      <c r="M1646" s="329">
        <v>0</v>
      </c>
      <c r="N1646" s="330" t="s">
        <v>175</v>
      </c>
      <c r="O1646" s="319">
        <v>0</v>
      </c>
    </row>
    <row r="1647" spans="1:15" x14ac:dyDescent="0.2">
      <c r="A1647" s="2" t="str">
        <f>D106</f>
        <v>Future Use 19</v>
      </c>
      <c r="C1647" s="52">
        <f t="shared" si="154"/>
        <v>0</v>
      </c>
      <c r="D1647" s="328">
        <v>0</v>
      </c>
      <c r="E1647" s="329">
        <v>0</v>
      </c>
      <c r="F1647" s="329">
        <v>0</v>
      </c>
      <c r="G1647" s="329">
        <v>0</v>
      </c>
      <c r="H1647" s="329">
        <v>0</v>
      </c>
      <c r="I1647" s="329">
        <v>0</v>
      </c>
      <c r="J1647" s="329">
        <v>0</v>
      </c>
      <c r="K1647" s="329">
        <v>0</v>
      </c>
      <c r="L1647" s="329">
        <v>0</v>
      </c>
      <c r="M1647" s="329">
        <v>0</v>
      </c>
      <c r="N1647" s="330" t="s">
        <v>175</v>
      </c>
      <c r="O1647" s="319">
        <v>0</v>
      </c>
    </row>
    <row r="1648" spans="1:15" x14ac:dyDescent="0.2">
      <c r="A1648" s="2" t="str">
        <f>D108</f>
        <v>EquipHrSupt</v>
      </c>
      <c r="C1648" s="52">
        <f t="shared" si="154"/>
        <v>0</v>
      </c>
      <c r="D1648" s="328">
        <v>0</v>
      </c>
      <c r="E1648" s="329">
        <v>0</v>
      </c>
      <c r="F1648" s="329">
        <v>0</v>
      </c>
      <c r="G1648" s="329">
        <v>0</v>
      </c>
      <c r="H1648" s="329">
        <v>0</v>
      </c>
      <c r="I1648" s="329">
        <v>0</v>
      </c>
      <c r="J1648" s="329">
        <v>0</v>
      </c>
      <c r="K1648" s="329">
        <v>0</v>
      </c>
      <c r="L1648" s="329">
        <v>0</v>
      </c>
      <c r="M1648" s="329">
        <v>0</v>
      </c>
      <c r="N1648" s="330" t="s">
        <v>175</v>
      </c>
      <c r="O1648" s="319">
        <v>0</v>
      </c>
    </row>
    <row r="1649" spans="1:16" x14ac:dyDescent="0.2">
      <c r="A1649" s="2" t="str">
        <f>D110</f>
        <v>LaborHrSupt</v>
      </c>
      <c r="C1649" s="52">
        <f t="shared" si="154"/>
        <v>0</v>
      </c>
      <c r="D1649" s="331">
        <v>0</v>
      </c>
      <c r="E1649" s="332">
        <v>0</v>
      </c>
      <c r="F1649" s="332">
        <v>0</v>
      </c>
      <c r="G1649" s="332">
        <v>0</v>
      </c>
      <c r="H1649" s="332">
        <v>0</v>
      </c>
      <c r="I1649" s="332">
        <v>0</v>
      </c>
      <c r="J1649" s="332">
        <v>0</v>
      </c>
      <c r="K1649" s="332">
        <v>0</v>
      </c>
      <c r="L1649" s="332">
        <v>0</v>
      </c>
      <c r="M1649" s="332">
        <v>0</v>
      </c>
      <c r="N1649" s="333" t="s">
        <v>175</v>
      </c>
      <c r="O1649" s="320">
        <v>0</v>
      </c>
    </row>
    <row r="1650" spans="1:16" x14ac:dyDescent="0.2">
      <c r="C1650" s="191"/>
      <c r="D1650" s="192"/>
      <c r="E1650" s="192"/>
      <c r="F1650" s="192"/>
      <c r="G1650" s="192"/>
      <c r="H1650" s="192"/>
      <c r="I1650" s="192"/>
      <c r="J1650" s="192"/>
      <c r="K1650" s="192"/>
      <c r="L1650" s="192"/>
      <c r="M1650" s="192"/>
      <c r="N1650" s="192"/>
      <c r="O1650" s="192"/>
    </row>
    <row r="1651" spans="1:16" x14ac:dyDescent="0.2">
      <c r="A1651" s="2" t="str">
        <f>D130</f>
        <v>Rubber</v>
      </c>
      <c r="C1651" s="52">
        <f t="shared" si="154"/>
        <v>120000</v>
      </c>
      <c r="D1651" s="184">
        <v>0</v>
      </c>
      <c r="E1651" s="185">
        <v>0</v>
      </c>
      <c r="F1651" s="185">
        <v>0</v>
      </c>
      <c r="G1651" s="185">
        <v>0</v>
      </c>
      <c r="H1651" s="185">
        <v>0</v>
      </c>
      <c r="I1651" s="185">
        <v>0</v>
      </c>
      <c r="J1651" s="185">
        <v>120000</v>
      </c>
      <c r="K1651" s="185">
        <v>0</v>
      </c>
      <c r="L1651" s="185">
        <v>0</v>
      </c>
      <c r="M1651" s="185">
        <v>0</v>
      </c>
      <c r="N1651" s="186" t="s">
        <v>175</v>
      </c>
      <c r="O1651" s="165">
        <v>0</v>
      </c>
    </row>
    <row r="1652" spans="1:16" x14ac:dyDescent="0.2">
      <c r="A1652" s="2" t="str">
        <f>D132</f>
        <v>T/P Supp #02</v>
      </c>
      <c r="C1652" s="52">
        <f t="shared" si="154"/>
        <v>0</v>
      </c>
      <c r="D1652" s="328">
        <v>0</v>
      </c>
      <c r="E1652" s="329">
        <v>0</v>
      </c>
      <c r="F1652" s="329">
        <v>0</v>
      </c>
      <c r="G1652" s="329">
        <v>0</v>
      </c>
      <c r="H1652" s="329">
        <v>0</v>
      </c>
      <c r="I1652" s="329">
        <v>0</v>
      </c>
      <c r="J1652" s="329">
        <v>0</v>
      </c>
      <c r="K1652" s="329">
        <v>0</v>
      </c>
      <c r="L1652" s="329">
        <v>0</v>
      </c>
      <c r="M1652" s="329">
        <v>0</v>
      </c>
      <c r="N1652" s="330" t="s">
        <v>175</v>
      </c>
      <c r="O1652" s="319">
        <v>0</v>
      </c>
    </row>
    <row r="1653" spans="1:16" x14ac:dyDescent="0.2">
      <c r="A1653" s="2" t="str">
        <f>D134</f>
        <v>T/P Supp #03</v>
      </c>
      <c r="C1653" s="52">
        <f t="shared" si="154"/>
        <v>0</v>
      </c>
      <c r="D1653" s="328">
        <v>0</v>
      </c>
      <c r="E1653" s="329">
        <v>0</v>
      </c>
      <c r="F1653" s="329">
        <v>0</v>
      </c>
      <c r="G1653" s="329">
        <v>0</v>
      </c>
      <c r="H1653" s="329">
        <v>0</v>
      </c>
      <c r="I1653" s="329">
        <v>0</v>
      </c>
      <c r="J1653" s="329">
        <v>0</v>
      </c>
      <c r="K1653" s="329">
        <v>0</v>
      </c>
      <c r="L1653" s="329">
        <v>0</v>
      </c>
      <c r="M1653" s="329">
        <v>0</v>
      </c>
      <c r="N1653" s="330" t="s">
        <v>175</v>
      </c>
      <c r="O1653" s="319">
        <v>0</v>
      </c>
    </row>
    <row r="1654" spans="1:16" x14ac:dyDescent="0.2">
      <c r="A1654" s="2" t="str">
        <f>D136</f>
        <v>T/P Supp #04</v>
      </c>
      <c r="C1654" s="52">
        <f t="shared" si="154"/>
        <v>0</v>
      </c>
      <c r="D1654" s="328">
        <v>0</v>
      </c>
      <c r="E1654" s="329">
        <v>0</v>
      </c>
      <c r="F1654" s="329">
        <v>0</v>
      </c>
      <c r="G1654" s="329">
        <v>0</v>
      </c>
      <c r="H1654" s="329">
        <v>0</v>
      </c>
      <c r="I1654" s="329">
        <v>0</v>
      </c>
      <c r="J1654" s="329">
        <v>0</v>
      </c>
      <c r="K1654" s="329">
        <v>0</v>
      </c>
      <c r="L1654" s="329">
        <v>0</v>
      </c>
      <c r="M1654" s="329">
        <v>0</v>
      </c>
      <c r="N1654" s="330" t="s">
        <v>175</v>
      </c>
      <c r="O1654" s="319">
        <v>0</v>
      </c>
    </row>
    <row r="1655" spans="1:16" x14ac:dyDescent="0.2">
      <c r="A1655" s="2" t="str">
        <f>D138</f>
        <v>T/P Supp #05</v>
      </c>
      <c r="C1655" s="52">
        <f t="shared" si="154"/>
        <v>0</v>
      </c>
      <c r="D1655" s="328">
        <v>0</v>
      </c>
      <c r="E1655" s="329">
        <v>0</v>
      </c>
      <c r="F1655" s="329">
        <v>0</v>
      </c>
      <c r="G1655" s="329">
        <v>0</v>
      </c>
      <c r="H1655" s="329">
        <v>0</v>
      </c>
      <c r="I1655" s="329">
        <v>0</v>
      </c>
      <c r="J1655" s="329">
        <v>0</v>
      </c>
      <c r="K1655" s="329">
        <v>0</v>
      </c>
      <c r="L1655" s="329">
        <v>0</v>
      </c>
      <c r="M1655" s="329">
        <v>0</v>
      </c>
      <c r="N1655" s="330" t="s">
        <v>175</v>
      </c>
      <c r="O1655" s="319">
        <v>0</v>
      </c>
    </row>
    <row r="1656" spans="1:16" x14ac:dyDescent="0.2">
      <c r="A1656" s="2" t="str">
        <f>D140</f>
        <v>T/P Supp #06</v>
      </c>
      <c r="C1656" s="52">
        <f t="shared" si="154"/>
        <v>0</v>
      </c>
      <c r="D1656" s="328">
        <v>0</v>
      </c>
      <c r="E1656" s="329">
        <v>0</v>
      </c>
      <c r="F1656" s="329">
        <v>0</v>
      </c>
      <c r="G1656" s="329">
        <v>0</v>
      </c>
      <c r="H1656" s="329">
        <v>0</v>
      </c>
      <c r="I1656" s="329">
        <v>0</v>
      </c>
      <c r="J1656" s="329">
        <v>0</v>
      </c>
      <c r="K1656" s="329">
        <v>0</v>
      </c>
      <c r="L1656" s="329">
        <v>0</v>
      </c>
      <c r="M1656" s="329">
        <v>0</v>
      </c>
      <c r="N1656" s="330" t="s">
        <v>175</v>
      </c>
      <c r="O1656" s="319">
        <v>0</v>
      </c>
    </row>
    <row r="1657" spans="1:16" x14ac:dyDescent="0.2">
      <c r="A1657" s="2" t="str">
        <f>D142</f>
        <v>Purch Comps</v>
      </c>
      <c r="C1657" s="52">
        <f t="shared" si="154"/>
        <v>45000</v>
      </c>
      <c r="D1657" s="187">
        <v>0</v>
      </c>
      <c r="E1657" s="188">
        <v>0</v>
      </c>
      <c r="F1657" s="188">
        <v>0</v>
      </c>
      <c r="G1657" s="188">
        <v>0</v>
      </c>
      <c r="H1657" s="188">
        <v>0</v>
      </c>
      <c r="I1657" s="188">
        <v>0</v>
      </c>
      <c r="J1657" s="188">
        <v>45000</v>
      </c>
      <c r="K1657" s="188">
        <v>0</v>
      </c>
      <c r="L1657" s="188">
        <v>0</v>
      </c>
      <c r="M1657" s="188">
        <v>0</v>
      </c>
      <c r="N1657" s="189" t="s">
        <v>175</v>
      </c>
      <c r="O1657" s="166">
        <v>0</v>
      </c>
    </row>
    <row r="1658" spans="1:16" x14ac:dyDescent="0.2">
      <c r="A1658" s="2" t="str">
        <f>D144</f>
        <v>Pkg Material</v>
      </c>
      <c r="C1658" s="52">
        <f t="shared" ref="C1658:C1672" si="155">SUM(D1658:O1658)</f>
        <v>20000</v>
      </c>
      <c r="D1658" s="187">
        <v>0</v>
      </c>
      <c r="E1658" s="188">
        <v>0</v>
      </c>
      <c r="F1658" s="188">
        <v>0</v>
      </c>
      <c r="G1658" s="188">
        <v>0</v>
      </c>
      <c r="H1658" s="188">
        <v>0</v>
      </c>
      <c r="I1658" s="188">
        <v>0</v>
      </c>
      <c r="J1658" s="188">
        <v>20000</v>
      </c>
      <c r="K1658" s="188">
        <v>0</v>
      </c>
      <c r="L1658" s="188">
        <v>0</v>
      </c>
      <c r="M1658" s="188">
        <v>0</v>
      </c>
      <c r="N1658" s="189" t="s">
        <v>175</v>
      </c>
      <c r="O1658" s="166">
        <v>0</v>
      </c>
    </row>
    <row r="1659" spans="1:16" x14ac:dyDescent="0.2">
      <c r="A1659" s="2" t="str">
        <f>D146</f>
        <v>Molds</v>
      </c>
      <c r="C1659" s="52">
        <f t="shared" si="155"/>
        <v>2500</v>
      </c>
      <c r="D1659" s="343">
        <v>0</v>
      </c>
      <c r="E1659" s="344">
        <v>0</v>
      </c>
      <c r="F1659" s="344">
        <v>0</v>
      </c>
      <c r="G1659" s="344">
        <v>0</v>
      </c>
      <c r="H1659" s="344">
        <v>0</v>
      </c>
      <c r="I1659" s="344">
        <v>0</v>
      </c>
      <c r="J1659" s="188">
        <v>2500</v>
      </c>
      <c r="K1659" s="344">
        <v>0</v>
      </c>
      <c r="L1659" s="344">
        <v>0</v>
      </c>
      <c r="M1659" s="344">
        <v>0</v>
      </c>
      <c r="N1659" s="345" t="s">
        <v>175</v>
      </c>
      <c r="O1659" s="342">
        <v>0</v>
      </c>
    </row>
    <row r="1660" spans="1:16" x14ac:dyDescent="0.2">
      <c r="A1660" s="2" t="str">
        <f>D148</f>
        <v>T/P Supp #10</v>
      </c>
      <c r="C1660" s="52">
        <f t="shared" si="155"/>
        <v>0</v>
      </c>
      <c r="D1660" s="328">
        <v>0</v>
      </c>
      <c r="E1660" s="329">
        <v>0</v>
      </c>
      <c r="F1660" s="329">
        <v>0</v>
      </c>
      <c r="G1660" s="329">
        <v>0</v>
      </c>
      <c r="H1660" s="329">
        <v>0</v>
      </c>
      <c r="I1660" s="329">
        <v>0</v>
      </c>
      <c r="J1660" s="329">
        <v>0</v>
      </c>
      <c r="K1660" s="329">
        <v>0</v>
      </c>
      <c r="L1660" s="329">
        <v>0</v>
      </c>
      <c r="M1660" s="329">
        <v>0</v>
      </c>
      <c r="N1660" s="330" t="s">
        <v>175</v>
      </c>
      <c r="O1660" s="319">
        <v>0</v>
      </c>
    </row>
    <row r="1661" spans="1:16" x14ac:dyDescent="0.2">
      <c r="A1661" s="2" t="str">
        <f>D150</f>
        <v>T/P Supp #11</v>
      </c>
      <c r="C1661" s="52">
        <f t="shared" si="155"/>
        <v>0</v>
      </c>
      <c r="D1661" s="328">
        <v>0</v>
      </c>
      <c r="E1661" s="329">
        <v>0</v>
      </c>
      <c r="F1661" s="329">
        <v>0</v>
      </c>
      <c r="G1661" s="329">
        <v>0</v>
      </c>
      <c r="H1661" s="329">
        <v>0</v>
      </c>
      <c r="I1661" s="329">
        <v>0</v>
      </c>
      <c r="J1661" s="329">
        <v>0</v>
      </c>
      <c r="K1661" s="329">
        <v>0</v>
      </c>
      <c r="L1661" s="329">
        <v>0</v>
      </c>
      <c r="M1661" s="329">
        <v>0</v>
      </c>
      <c r="N1661" s="330" t="s">
        <v>175</v>
      </c>
      <c r="O1661" s="319">
        <v>0</v>
      </c>
    </row>
    <row r="1662" spans="1:16" x14ac:dyDescent="0.2">
      <c r="A1662" s="2" t="str">
        <f>D152</f>
        <v>T/P Supp #12</v>
      </c>
      <c r="C1662" s="52">
        <f t="shared" si="155"/>
        <v>0</v>
      </c>
      <c r="D1662" s="331">
        <v>0</v>
      </c>
      <c r="E1662" s="332">
        <v>0</v>
      </c>
      <c r="F1662" s="332">
        <v>0</v>
      </c>
      <c r="G1662" s="332">
        <v>0</v>
      </c>
      <c r="H1662" s="332">
        <v>0</v>
      </c>
      <c r="I1662" s="332">
        <v>0</v>
      </c>
      <c r="J1662" s="332">
        <v>0</v>
      </c>
      <c r="K1662" s="332">
        <v>0</v>
      </c>
      <c r="L1662" s="332">
        <v>0</v>
      </c>
      <c r="M1662" s="332">
        <v>0</v>
      </c>
      <c r="N1662" s="333" t="s">
        <v>175</v>
      </c>
      <c r="O1662" s="320">
        <v>0</v>
      </c>
    </row>
    <row r="1663" spans="1:16" x14ac:dyDescent="0.2">
      <c r="A1663" s="20"/>
      <c r="B1663" s="20"/>
      <c r="C1663" s="191"/>
      <c r="D1663" s="192"/>
      <c r="E1663" s="192"/>
      <c r="F1663" s="192"/>
      <c r="G1663" s="192"/>
      <c r="H1663" s="192"/>
      <c r="I1663" s="192"/>
      <c r="J1663" s="192"/>
      <c r="K1663" s="192"/>
      <c r="L1663" s="192"/>
      <c r="M1663" s="192"/>
      <c r="N1663" s="192"/>
      <c r="O1663" s="192"/>
      <c r="P1663" s="52"/>
    </row>
    <row r="1664" spans="1:16" x14ac:dyDescent="0.2">
      <c r="A1664" s="2" t="str">
        <f>D190</f>
        <v>Prod Labor</v>
      </c>
      <c r="C1664" s="52">
        <f t="shared" si="155"/>
        <v>0</v>
      </c>
      <c r="D1664" s="184">
        <v>0</v>
      </c>
      <c r="E1664" s="185">
        <v>0</v>
      </c>
      <c r="F1664" s="185">
        <v>0</v>
      </c>
      <c r="G1664" s="185">
        <v>0</v>
      </c>
      <c r="H1664" s="185">
        <v>0</v>
      </c>
      <c r="I1664" s="185">
        <v>0</v>
      </c>
      <c r="J1664" s="185">
        <v>0</v>
      </c>
      <c r="K1664" s="185">
        <v>0</v>
      </c>
      <c r="L1664" s="185">
        <v>0</v>
      </c>
      <c r="M1664" s="185">
        <v>0</v>
      </c>
      <c r="N1664" s="186" t="s">
        <v>175</v>
      </c>
      <c r="O1664" s="165">
        <v>0</v>
      </c>
    </row>
    <row r="1665" spans="1:15" x14ac:dyDescent="0.2">
      <c r="A1665" s="2" t="str">
        <f>D192</f>
        <v>Prod Labor B</v>
      </c>
      <c r="C1665" s="52">
        <f t="shared" si="155"/>
        <v>0</v>
      </c>
      <c r="D1665" s="328">
        <v>0</v>
      </c>
      <c r="E1665" s="329">
        <v>0</v>
      </c>
      <c r="F1665" s="329">
        <v>0</v>
      </c>
      <c r="G1665" s="329">
        <v>0</v>
      </c>
      <c r="H1665" s="329">
        <v>0</v>
      </c>
      <c r="I1665" s="329">
        <v>0</v>
      </c>
      <c r="J1665" s="329">
        <v>0</v>
      </c>
      <c r="K1665" s="329">
        <v>0</v>
      </c>
      <c r="L1665" s="329">
        <v>0</v>
      </c>
      <c r="M1665" s="329">
        <v>0</v>
      </c>
      <c r="N1665" s="330" t="s">
        <v>175</v>
      </c>
      <c r="O1665" s="319">
        <v>0</v>
      </c>
    </row>
    <row r="1666" spans="1:15" x14ac:dyDescent="0.2">
      <c r="A1666" s="2" t="str">
        <f>D194</f>
        <v>Prod Labor C</v>
      </c>
      <c r="C1666" s="52">
        <f t="shared" si="155"/>
        <v>0</v>
      </c>
      <c r="D1666" s="328">
        <v>0</v>
      </c>
      <c r="E1666" s="329">
        <v>0</v>
      </c>
      <c r="F1666" s="329">
        <v>0</v>
      </c>
      <c r="G1666" s="329">
        <v>0</v>
      </c>
      <c r="H1666" s="329">
        <v>0</v>
      </c>
      <c r="I1666" s="329">
        <v>0</v>
      </c>
      <c r="J1666" s="329">
        <v>0</v>
      </c>
      <c r="K1666" s="329">
        <v>0</v>
      </c>
      <c r="L1666" s="329">
        <v>0</v>
      </c>
      <c r="M1666" s="329">
        <v>0</v>
      </c>
      <c r="N1666" s="330" t="s">
        <v>175</v>
      </c>
      <c r="O1666" s="319">
        <v>0</v>
      </c>
    </row>
    <row r="1667" spans="1:15" x14ac:dyDescent="0.2">
      <c r="A1667" s="2" t="str">
        <f>D196</f>
        <v>Prod Labor D</v>
      </c>
      <c r="C1667" s="52">
        <f t="shared" si="155"/>
        <v>0</v>
      </c>
      <c r="D1667" s="328">
        <v>0</v>
      </c>
      <c r="E1667" s="329">
        <v>0</v>
      </c>
      <c r="F1667" s="329">
        <v>0</v>
      </c>
      <c r="G1667" s="329">
        <v>0</v>
      </c>
      <c r="H1667" s="329">
        <v>0</v>
      </c>
      <c r="I1667" s="329">
        <v>0</v>
      </c>
      <c r="J1667" s="329">
        <v>0</v>
      </c>
      <c r="K1667" s="329">
        <v>0</v>
      </c>
      <c r="L1667" s="329">
        <v>0</v>
      </c>
      <c r="M1667" s="329">
        <v>0</v>
      </c>
      <c r="N1667" s="333" t="s">
        <v>175</v>
      </c>
      <c r="O1667" s="320">
        <v>0</v>
      </c>
    </row>
    <row r="1668" spans="1:15" x14ac:dyDescent="0.2">
      <c r="A1668" s="2" t="str">
        <f>D198</f>
        <v>PrdContrLab</v>
      </c>
      <c r="C1668" s="52">
        <f t="shared" si="155"/>
        <v>0</v>
      </c>
      <c r="D1668" s="331">
        <v>0</v>
      </c>
      <c r="E1668" s="332">
        <v>0</v>
      </c>
      <c r="F1668" s="332">
        <v>0</v>
      </c>
      <c r="G1668" s="332">
        <v>0</v>
      </c>
      <c r="H1668" s="332">
        <v>0</v>
      </c>
      <c r="I1668" s="332">
        <v>0</v>
      </c>
      <c r="J1668" s="332">
        <v>0</v>
      </c>
      <c r="K1668" s="332">
        <v>0</v>
      </c>
      <c r="L1668" s="332">
        <v>0</v>
      </c>
      <c r="M1668" s="320">
        <v>0</v>
      </c>
      <c r="N1668" s="193" t="s">
        <v>394</v>
      </c>
      <c r="O1668" s="50">
        <f>I938+K938</f>
        <v>0</v>
      </c>
    </row>
    <row r="1669" spans="1:15" x14ac:dyDescent="0.2">
      <c r="C1669" s="191"/>
      <c r="D1669" s="192"/>
      <c r="E1669" s="192"/>
      <c r="F1669" s="192"/>
      <c r="G1669" s="192"/>
      <c r="H1669" s="192"/>
      <c r="I1669" s="192"/>
      <c r="J1669" s="192"/>
      <c r="K1669" s="192"/>
      <c r="L1669" s="192"/>
      <c r="M1669" s="192"/>
      <c r="N1669" s="194"/>
      <c r="O1669" s="194"/>
    </row>
    <row r="1670" spans="1:15" x14ac:dyDescent="0.2">
      <c r="A1670" s="2" t="str">
        <f>D202</f>
        <v>Press Set-Ups</v>
      </c>
      <c r="C1670" s="52">
        <f t="shared" si="155"/>
        <v>15000</v>
      </c>
      <c r="D1670" s="184">
        <v>0</v>
      </c>
      <c r="E1670" s="185">
        <v>0</v>
      </c>
      <c r="F1670" s="185">
        <v>0</v>
      </c>
      <c r="G1670" s="185">
        <v>0</v>
      </c>
      <c r="H1670" s="185">
        <v>0</v>
      </c>
      <c r="I1670" s="185">
        <v>0</v>
      </c>
      <c r="J1670" s="185">
        <v>0</v>
      </c>
      <c r="K1670" s="185">
        <v>0</v>
      </c>
      <c r="L1670" s="185">
        <v>0</v>
      </c>
      <c r="M1670" s="185">
        <v>0</v>
      </c>
      <c r="N1670" s="186" t="s">
        <v>592</v>
      </c>
      <c r="O1670" s="165">
        <v>15000</v>
      </c>
    </row>
    <row r="1671" spans="1:15" x14ac:dyDescent="0.2">
      <c r="A1671" s="2" t="str">
        <f>D204</f>
        <v>ProWtEvnt 02</v>
      </c>
      <c r="C1671" s="52">
        <f t="shared" si="155"/>
        <v>0</v>
      </c>
      <c r="D1671" s="328">
        <v>0</v>
      </c>
      <c r="E1671" s="329">
        <v>0</v>
      </c>
      <c r="F1671" s="329">
        <v>0</v>
      </c>
      <c r="G1671" s="329">
        <v>0</v>
      </c>
      <c r="H1671" s="329">
        <v>0</v>
      </c>
      <c r="I1671" s="329">
        <v>0</v>
      </c>
      <c r="J1671" s="329">
        <v>0</v>
      </c>
      <c r="K1671" s="329">
        <v>0</v>
      </c>
      <c r="L1671" s="329">
        <v>0</v>
      </c>
      <c r="M1671" s="329">
        <v>0</v>
      </c>
      <c r="N1671" s="330" t="s">
        <v>175</v>
      </c>
      <c r="O1671" s="319">
        <v>0</v>
      </c>
    </row>
    <row r="1672" spans="1:15" x14ac:dyDescent="0.2">
      <c r="A1672" s="2" t="str">
        <f>D206</f>
        <v>ProWtEvnt 03</v>
      </c>
      <c r="C1672" s="52">
        <f t="shared" si="155"/>
        <v>0</v>
      </c>
      <c r="D1672" s="334">
        <v>0</v>
      </c>
      <c r="E1672" s="335">
        <v>0</v>
      </c>
      <c r="F1672" s="335">
        <v>0</v>
      </c>
      <c r="G1672" s="335">
        <v>0</v>
      </c>
      <c r="H1672" s="335">
        <v>0</v>
      </c>
      <c r="I1672" s="335">
        <v>0</v>
      </c>
      <c r="J1672" s="335">
        <v>0</v>
      </c>
      <c r="K1672" s="335">
        <v>0</v>
      </c>
      <c r="L1672" s="335">
        <v>0</v>
      </c>
      <c r="M1672" s="335">
        <v>0</v>
      </c>
      <c r="N1672" s="333" t="s">
        <v>175</v>
      </c>
      <c r="O1672" s="336">
        <v>0</v>
      </c>
    </row>
    <row r="1674" spans="1:15" x14ac:dyDescent="0.2">
      <c r="B1674" s="8" t="s">
        <v>200</v>
      </c>
      <c r="C1674" s="56">
        <f t="shared" ref="C1674:M1674" si="156">SUM(C1628:C1673)</f>
        <v>900500</v>
      </c>
      <c r="D1674" s="56">
        <f t="shared" si="156"/>
        <v>0</v>
      </c>
      <c r="E1674" s="56">
        <f t="shared" si="156"/>
        <v>105000</v>
      </c>
      <c r="F1674" s="56">
        <f t="shared" si="156"/>
        <v>100000</v>
      </c>
      <c r="G1674" s="56">
        <f t="shared" si="156"/>
        <v>150000</v>
      </c>
      <c r="H1674" s="56">
        <f t="shared" si="156"/>
        <v>135000</v>
      </c>
      <c r="I1674" s="56">
        <f t="shared" si="156"/>
        <v>150000</v>
      </c>
      <c r="J1674" s="56">
        <f t="shared" si="156"/>
        <v>187500</v>
      </c>
      <c r="K1674" s="56">
        <f t="shared" si="156"/>
        <v>24000</v>
      </c>
      <c r="L1674" s="56">
        <f t="shared" si="156"/>
        <v>0</v>
      </c>
      <c r="M1674" s="56">
        <f t="shared" si="156"/>
        <v>0</v>
      </c>
      <c r="N1674" s="56"/>
      <c r="O1674" s="56">
        <f>SUM(O1628:O1673)</f>
        <v>49000</v>
      </c>
    </row>
    <row r="1675" spans="1:15" x14ac:dyDescent="0.2">
      <c r="B1675" s="8"/>
      <c r="C1675" s="56"/>
      <c r="D1675" s="56"/>
      <c r="E1675" s="56"/>
      <c r="F1675" s="56"/>
      <c r="G1675" s="56"/>
      <c r="H1675" s="56"/>
      <c r="I1675" s="56"/>
      <c r="J1675" s="56"/>
      <c r="K1675" s="56"/>
      <c r="L1675" s="56"/>
      <c r="M1675" s="56"/>
      <c r="N1675" s="56"/>
      <c r="O1675" s="56"/>
    </row>
    <row r="1681" spans="1:15" x14ac:dyDescent="0.2">
      <c r="A1681" s="1" t="s">
        <v>198</v>
      </c>
      <c r="O1681" s="8" t="s">
        <v>590</v>
      </c>
    </row>
    <row r="1682" spans="1:15" x14ac:dyDescent="0.2">
      <c r="A1682" s="2" t="str">
        <f>A2</f>
        <v>Plumbco, Inc.</v>
      </c>
      <c r="O1682" s="197" t="s">
        <v>290</v>
      </c>
    </row>
    <row r="1683" spans="1:15" x14ac:dyDescent="0.2">
      <c r="N1683" s="10">
        <f ca="1">NOW()</f>
        <v>43970.333883912041</v>
      </c>
      <c r="O1683" s="11">
        <f ca="1">NOW()</f>
        <v>43970.333883912041</v>
      </c>
    </row>
    <row r="1686" spans="1:15" x14ac:dyDescent="0.2">
      <c r="A1686" s="16"/>
      <c r="B1686" s="14"/>
      <c r="C1686" s="15"/>
      <c r="D1686" s="17" t="str">
        <f t="shared" ref="D1686:M1686" si="157">D1626</f>
        <v xml:space="preserve"> </v>
      </c>
      <c r="E1686" s="17" t="str">
        <f t="shared" si="157"/>
        <v>Legal &amp;</v>
      </c>
      <c r="F1686" s="17" t="str">
        <f t="shared" si="157"/>
        <v>Advertising /</v>
      </c>
      <c r="G1686" s="17" t="str">
        <f t="shared" si="157"/>
        <v xml:space="preserve"> </v>
      </c>
      <c r="H1686" s="17" t="str">
        <f t="shared" si="157"/>
        <v>Consulting</v>
      </c>
      <c r="I1686" s="17" t="str">
        <f t="shared" si="157"/>
        <v xml:space="preserve"> </v>
      </c>
      <c r="J1686" s="17" t="str">
        <f t="shared" si="157"/>
        <v xml:space="preserve"> </v>
      </c>
      <c r="K1686" s="17" t="str">
        <f t="shared" si="157"/>
        <v>Dues &amp;</v>
      </c>
      <c r="L1686" s="17" t="str">
        <f t="shared" si="157"/>
        <v>Describe</v>
      </c>
      <c r="M1686" s="17" t="str">
        <f t="shared" si="157"/>
        <v xml:space="preserve"> </v>
      </c>
      <c r="N1686" s="387" t="s">
        <v>191</v>
      </c>
      <c r="O1686" s="388"/>
    </row>
    <row r="1687" spans="1:15" x14ac:dyDescent="0.2">
      <c r="A1687" s="404" t="s">
        <v>39</v>
      </c>
      <c r="B1687" s="405"/>
      <c r="C1687" s="18" t="s">
        <v>95</v>
      </c>
      <c r="D1687" s="18" t="str">
        <f t="shared" ref="D1687:M1687" si="158">D1627</f>
        <v>Insurance</v>
      </c>
      <c r="E1687" s="18" t="str">
        <f t="shared" si="158"/>
        <v>Accounting</v>
      </c>
      <c r="F1687" s="18" t="str">
        <f t="shared" si="158"/>
        <v>Promotion</v>
      </c>
      <c r="G1687" s="18" t="str">
        <f t="shared" si="158"/>
        <v>Property Taxes</v>
      </c>
      <c r="H1687" s="18" t="str">
        <f t="shared" si="158"/>
        <v>Services</v>
      </c>
      <c r="I1687" s="18" t="str">
        <f t="shared" si="158"/>
        <v>Computer</v>
      </c>
      <c r="J1687" s="18" t="str">
        <f t="shared" si="158"/>
        <v>Transportation</v>
      </c>
      <c r="K1687" s="18" t="str">
        <f t="shared" si="158"/>
        <v>Subscriptions</v>
      </c>
      <c r="L1687" s="18" t="str">
        <f t="shared" si="158"/>
        <v>Describe</v>
      </c>
      <c r="M1687" s="18" t="str">
        <f t="shared" si="158"/>
        <v>Miscellaneous</v>
      </c>
      <c r="N1687" s="18" t="s">
        <v>175</v>
      </c>
      <c r="O1687" s="18" t="s">
        <v>92</v>
      </c>
    </row>
    <row r="1689" spans="1:15" x14ac:dyDescent="0.2">
      <c r="A1689" s="2" t="str">
        <f>D208</f>
        <v>Shearing</v>
      </c>
      <c r="C1689" s="52">
        <f>SUM(D1689:O1689)</f>
        <v>0</v>
      </c>
      <c r="D1689" s="184">
        <v>0</v>
      </c>
      <c r="E1689" s="185">
        <v>0</v>
      </c>
      <c r="F1689" s="185">
        <v>0</v>
      </c>
      <c r="G1689" s="185">
        <v>0</v>
      </c>
      <c r="H1689" s="185">
        <v>0</v>
      </c>
      <c r="I1689" s="185">
        <v>0</v>
      </c>
      <c r="J1689" s="185">
        <v>0</v>
      </c>
      <c r="K1689" s="185">
        <v>0</v>
      </c>
      <c r="L1689" s="185">
        <v>0</v>
      </c>
      <c r="M1689" s="185">
        <v>0</v>
      </c>
      <c r="N1689" s="186" t="s">
        <v>175</v>
      </c>
      <c r="O1689" s="165">
        <v>0</v>
      </c>
    </row>
    <row r="1690" spans="1:15" x14ac:dyDescent="0.2">
      <c r="A1690" s="2" t="str">
        <f>D210</f>
        <v>Press &lt; 75T</v>
      </c>
      <c r="C1690" s="52">
        <f>SUM(D1690:O1690)</f>
        <v>0</v>
      </c>
      <c r="D1690" s="187">
        <v>0</v>
      </c>
      <c r="E1690" s="188">
        <v>0</v>
      </c>
      <c r="F1690" s="188">
        <v>0</v>
      </c>
      <c r="G1690" s="188">
        <v>0</v>
      </c>
      <c r="H1690" s="188">
        <v>0</v>
      </c>
      <c r="I1690" s="188">
        <v>0</v>
      </c>
      <c r="J1690" s="188">
        <v>0</v>
      </c>
      <c r="K1690" s="188">
        <v>0</v>
      </c>
      <c r="L1690" s="188">
        <v>0</v>
      </c>
      <c r="M1690" s="188">
        <v>0</v>
      </c>
      <c r="N1690" s="189" t="s">
        <v>175</v>
      </c>
      <c r="O1690" s="166">
        <v>0</v>
      </c>
    </row>
    <row r="1691" spans="1:15" x14ac:dyDescent="0.2">
      <c r="A1691" s="2" t="str">
        <f>D212</f>
        <v>Pres 75T-125T</v>
      </c>
      <c r="C1691" s="52">
        <f>SUM(D1691:O1691)</f>
        <v>0</v>
      </c>
      <c r="D1691" s="187">
        <v>0</v>
      </c>
      <c r="E1691" s="188">
        <v>0</v>
      </c>
      <c r="F1691" s="188">
        <v>0</v>
      </c>
      <c r="G1691" s="188">
        <v>0</v>
      </c>
      <c r="H1691" s="188">
        <v>0</v>
      </c>
      <c r="I1691" s="188">
        <v>0</v>
      </c>
      <c r="J1691" s="188">
        <v>0</v>
      </c>
      <c r="K1691" s="188">
        <v>0</v>
      </c>
      <c r="L1691" s="188">
        <v>0</v>
      </c>
      <c r="M1691" s="188">
        <v>0</v>
      </c>
      <c r="N1691" s="189" t="s">
        <v>175</v>
      </c>
      <c r="O1691" s="166">
        <v>0</v>
      </c>
    </row>
    <row r="1692" spans="1:15" x14ac:dyDescent="0.2">
      <c r="A1692" s="2" t="str">
        <f>D214</f>
        <v>Press &gt; 125T</v>
      </c>
      <c r="C1692" s="52">
        <f>SUM(D1692:O1692)</f>
        <v>0</v>
      </c>
      <c r="D1692" s="187">
        <v>0</v>
      </c>
      <c r="E1692" s="188">
        <v>0</v>
      </c>
      <c r="F1692" s="188">
        <v>0</v>
      </c>
      <c r="G1692" s="188">
        <v>0</v>
      </c>
      <c r="H1692" s="188">
        <v>0</v>
      </c>
      <c r="I1692" s="188">
        <v>0</v>
      </c>
      <c r="J1692" s="188">
        <v>0</v>
      </c>
      <c r="K1692" s="188">
        <v>0</v>
      </c>
      <c r="L1692" s="188">
        <v>0</v>
      </c>
      <c r="M1692" s="188">
        <v>0</v>
      </c>
      <c r="N1692" s="189" t="s">
        <v>175</v>
      </c>
      <c r="O1692" s="166">
        <v>0</v>
      </c>
    </row>
    <row r="1693" spans="1:15" x14ac:dyDescent="0.2">
      <c r="A1693" s="2" t="str">
        <f>D216</f>
        <v>Packaging</v>
      </c>
      <c r="C1693" s="52">
        <f>SUM(D1693:O1693)</f>
        <v>0</v>
      </c>
      <c r="D1693" s="187">
        <v>0</v>
      </c>
      <c r="E1693" s="188">
        <v>0</v>
      </c>
      <c r="F1693" s="188">
        <v>0</v>
      </c>
      <c r="G1693" s="188">
        <v>0</v>
      </c>
      <c r="H1693" s="188">
        <v>0</v>
      </c>
      <c r="I1693" s="188">
        <v>0</v>
      </c>
      <c r="J1693" s="188">
        <v>0</v>
      </c>
      <c r="K1693" s="188">
        <v>0</v>
      </c>
      <c r="L1693" s="188">
        <v>0</v>
      </c>
      <c r="M1693" s="188">
        <v>0</v>
      </c>
      <c r="N1693" s="189" t="s">
        <v>175</v>
      </c>
      <c r="O1693" s="166">
        <v>0</v>
      </c>
    </row>
    <row r="1694" spans="1:15" x14ac:dyDescent="0.2">
      <c r="A1694" s="2" t="str">
        <f>D218</f>
        <v>Equip Hour 06</v>
      </c>
      <c r="C1694" s="52">
        <f t="shared" ref="C1694:C1714" si="159">SUM(D1694:O1694)</f>
        <v>0</v>
      </c>
      <c r="D1694" s="328">
        <v>0</v>
      </c>
      <c r="E1694" s="329">
        <v>0</v>
      </c>
      <c r="F1694" s="329">
        <v>0</v>
      </c>
      <c r="G1694" s="329">
        <v>0</v>
      </c>
      <c r="H1694" s="329">
        <v>0</v>
      </c>
      <c r="I1694" s="329">
        <v>0</v>
      </c>
      <c r="J1694" s="329">
        <v>0</v>
      </c>
      <c r="K1694" s="329">
        <v>0</v>
      </c>
      <c r="L1694" s="329">
        <v>0</v>
      </c>
      <c r="M1694" s="329">
        <v>0</v>
      </c>
      <c r="N1694" s="330" t="s">
        <v>175</v>
      </c>
      <c r="O1694" s="319">
        <v>0</v>
      </c>
    </row>
    <row r="1695" spans="1:15" x14ac:dyDescent="0.2">
      <c r="A1695" s="2" t="str">
        <f>D220</f>
        <v>Direct Labr 01</v>
      </c>
      <c r="C1695" s="52">
        <f>SUM(D1695:O1695)</f>
        <v>0</v>
      </c>
      <c r="D1695" s="328">
        <v>0</v>
      </c>
      <c r="E1695" s="329">
        <v>0</v>
      </c>
      <c r="F1695" s="329">
        <v>0</v>
      </c>
      <c r="G1695" s="329">
        <v>0</v>
      </c>
      <c r="H1695" s="329">
        <v>0</v>
      </c>
      <c r="I1695" s="329">
        <v>0</v>
      </c>
      <c r="J1695" s="329">
        <v>0</v>
      </c>
      <c r="K1695" s="329">
        <v>0</v>
      </c>
      <c r="L1695" s="329">
        <v>0</v>
      </c>
      <c r="M1695" s="329">
        <v>0</v>
      </c>
      <c r="N1695" s="330" t="s">
        <v>175</v>
      </c>
      <c r="O1695" s="319">
        <v>0</v>
      </c>
    </row>
    <row r="1696" spans="1:15" x14ac:dyDescent="0.2">
      <c r="A1696" s="2" t="str">
        <f>D222</f>
        <v>Direct Labr 02</v>
      </c>
      <c r="C1696" s="52">
        <f>SUM(D1696:O1696)</f>
        <v>0</v>
      </c>
      <c r="D1696" s="328">
        <v>0</v>
      </c>
      <c r="E1696" s="329">
        <v>0</v>
      </c>
      <c r="F1696" s="329">
        <v>0</v>
      </c>
      <c r="G1696" s="329">
        <v>0</v>
      </c>
      <c r="H1696" s="329">
        <v>0</v>
      </c>
      <c r="I1696" s="329">
        <v>0</v>
      </c>
      <c r="J1696" s="329">
        <v>0</v>
      </c>
      <c r="K1696" s="329">
        <v>0</v>
      </c>
      <c r="L1696" s="329">
        <v>0</v>
      </c>
      <c r="M1696" s="329">
        <v>0</v>
      </c>
      <c r="N1696" s="330" t="s">
        <v>175</v>
      </c>
      <c r="O1696" s="319">
        <v>0</v>
      </c>
    </row>
    <row r="1697" spans="1:15" x14ac:dyDescent="0.2">
      <c r="A1697" s="2" t="str">
        <f>D224</f>
        <v>Direct Labr 03</v>
      </c>
      <c r="C1697" s="52">
        <f>SUM(D1697:O1697)</f>
        <v>0</v>
      </c>
      <c r="D1697" s="328">
        <v>0</v>
      </c>
      <c r="E1697" s="329">
        <v>0</v>
      </c>
      <c r="F1697" s="329">
        <v>0</v>
      </c>
      <c r="G1697" s="329">
        <v>0</v>
      </c>
      <c r="H1697" s="329">
        <v>0</v>
      </c>
      <c r="I1697" s="329">
        <v>0</v>
      </c>
      <c r="J1697" s="329">
        <v>0</v>
      </c>
      <c r="K1697" s="329">
        <v>0</v>
      </c>
      <c r="L1697" s="329">
        <v>0</v>
      </c>
      <c r="M1697" s="329">
        <v>0</v>
      </c>
      <c r="N1697" s="330" t="s">
        <v>175</v>
      </c>
      <c r="O1697" s="319">
        <v>0</v>
      </c>
    </row>
    <row r="1698" spans="1:15" x14ac:dyDescent="0.2">
      <c r="A1698" s="2" t="str">
        <f>D226</f>
        <v>Direct Labr 04</v>
      </c>
      <c r="C1698" s="52">
        <f>SUM(D1698:O1698)</f>
        <v>0</v>
      </c>
      <c r="D1698" s="328">
        <v>0</v>
      </c>
      <c r="E1698" s="329">
        <v>0</v>
      </c>
      <c r="F1698" s="329">
        <v>0</v>
      </c>
      <c r="G1698" s="329">
        <v>0</v>
      </c>
      <c r="H1698" s="329">
        <v>0</v>
      </c>
      <c r="I1698" s="329">
        <v>0</v>
      </c>
      <c r="J1698" s="329">
        <v>0</v>
      </c>
      <c r="K1698" s="329">
        <v>0</v>
      </c>
      <c r="L1698" s="329">
        <v>0</v>
      </c>
      <c r="M1698" s="329">
        <v>0</v>
      </c>
      <c r="N1698" s="330" t="s">
        <v>175</v>
      </c>
      <c r="O1698" s="319">
        <v>0</v>
      </c>
    </row>
    <row r="1699" spans="1:15" x14ac:dyDescent="0.2">
      <c r="A1699" s="2" t="str">
        <f>D228</f>
        <v>Direct Labr 05</v>
      </c>
      <c r="C1699" s="52">
        <f t="shared" si="159"/>
        <v>0</v>
      </c>
      <c r="D1699" s="328">
        <v>0</v>
      </c>
      <c r="E1699" s="329">
        <v>0</v>
      </c>
      <c r="F1699" s="329">
        <v>0</v>
      </c>
      <c r="G1699" s="329">
        <v>0</v>
      </c>
      <c r="H1699" s="329">
        <v>0</v>
      </c>
      <c r="I1699" s="329">
        <v>0</v>
      </c>
      <c r="J1699" s="329">
        <v>0</v>
      </c>
      <c r="K1699" s="329">
        <v>0</v>
      </c>
      <c r="L1699" s="329">
        <v>0</v>
      </c>
      <c r="M1699" s="329">
        <v>0</v>
      </c>
      <c r="N1699" s="330" t="s">
        <v>175</v>
      </c>
      <c r="O1699" s="319">
        <v>0</v>
      </c>
    </row>
    <row r="1700" spans="1:15" x14ac:dyDescent="0.2">
      <c r="A1700" s="2" t="str">
        <f>D230</f>
        <v>Direct Labr 06</v>
      </c>
      <c r="C1700" s="52">
        <f t="shared" si="159"/>
        <v>0</v>
      </c>
      <c r="D1700" s="328">
        <v>0</v>
      </c>
      <c r="E1700" s="329">
        <v>0</v>
      </c>
      <c r="F1700" s="329">
        <v>0</v>
      </c>
      <c r="G1700" s="329">
        <v>0</v>
      </c>
      <c r="H1700" s="329">
        <v>0</v>
      </c>
      <c r="I1700" s="329">
        <v>0</v>
      </c>
      <c r="J1700" s="329">
        <v>0</v>
      </c>
      <c r="K1700" s="329">
        <v>0</v>
      </c>
      <c r="L1700" s="329">
        <v>0</v>
      </c>
      <c r="M1700" s="329">
        <v>0</v>
      </c>
      <c r="N1700" s="330" t="s">
        <v>175</v>
      </c>
      <c r="O1700" s="319">
        <v>0</v>
      </c>
    </row>
    <row r="1701" spans="1:15" x14ac:dyDescent="0.2">
      <c r="D1701" s="192"/>
      <c r="E1701" s="192"/>
      <c r="F1701" s="192"/>
      <c r="G1701" s="192"/>
      <c r="H1701" s="192"/>
      <c r="I1701" s="192"/>
      <c r="J1701" s="192"/>
      <c r="K1701" s="192"/>
      <c r="L1701" s="192"/>
      <c r="M1701" s="192"/>
      <c r="N1701" s="192"/>
      <c r="O1701" s="192"/>
    </row>
    <row r="1702" spans="1:15" x14ac:dyDescent="0.2">
      <c r="A1702" s="2" t="str">
        <f>D250</f>
        <v>Put-Away</v>
      </c>
      <c r="C1702" s="52">
        <f t="shared" si="159"/>
        <v>0</v>
      </c>
      <c r="D1702" s="184">
        <v>0</v>
      </c>
      <c r="E1702" s="185">
        <v>0</v>
      </c>
      <c r="F1702" s="185">
        <v>0</v>
      </c>
      <c r="G1702" s="185">
        <v>0</v>
      </c>
      <c r="H1702" s="185">
        <v>0</v>
      </c>
      <c r="I1702" s="185">
        <v>0</v>
      </c>
      <c r="J1702" s="185">
        <v>0</v>
      </c>
      <c r="K1702" s="185">
        <v>0</v>
      </c>
      <c r="L1702" s="185">
        <v>0</v>
      </c>
      <c r="M1702" s="185">
        <v>0</v>
      </c>
      <c r="N1702" s="186" t="s">
        <v>175</v>
      </c>
      <c r="O1702" s="165">
        <v>0</v>
      </c>
    </row>
    <row r="1703" spans="1:15" x14ac:dyDescent="0.2">
      <c r="A1703" s="2" t="str">
        <f>D252</f>
        <v>Storage</v>
      </c>
      <c r="C1703" s="52">
        <f t="shared" si="159"/>
        <v>0</v>
      </c>
      <c r="D1703" s="187">
        <v>0</v>
      </c>
      <c r="E1703" s="188">
        <v>0</v>
      </c>
      <c r="F1703" s="188">
        <v>0</v>
      </c>
      <c r="G1703" s="188">
        <v>0</v>
      </c>
      <c r="H1703" s="188">
        <v>0</v>
      </c>
      <c r="I1703" s="188">
        <v>0</v>
      </c>
      <c r="J1703" s="188">
        <v>0</v>
      </c>
      <c r="K1703" s="188">
        <v>0</v>
      </c>
      <c r="L1703" s="188">
        <v>0</v>
      </c>
      <c r="M1703" s="188">
        <v>0</v>
      </c>
      <c r="N1703" s="189" t="s">
        <v>175</v>
      </c>
      <c r="O1703" s="166">
        <v>0</v>
      </c>
    </row>
    <row r="1704" spans="1:15" x14ac:dyDescent="0.2">
      <c r="A1704" s="2" t="str">
        <f>D254</f>
        <v>Order Process</v>
      </c>
      <c r="C1704" s="52">
        <f t="shared" si="159"/>
        <v>0</v>
      </c>
      <c r="D1704" s="187">
        <v>0</v>
      </c>
      <c r="E1704" s="188">
        <v>0</v>
      </c>
      <c r="F1704" s="188">
        <v>0</v>
      </c>
      <c r="G1704" s="188">
        <v>0</v>
      </c>
      <c r="H1704" s="188">
        <v>0</v>
      </c>
      <c r="I1704" s="188">
        <v>0</v>
      </c>
      <c r="J1704" s="188">
        <v>0</v>
      </c>
      <c r="K1704" s="188">
        <v>0</v>
      </c>
      <c r="L1704" s="188">
        <v>0</v>
      </c>
      <c r="M1704" s="188">
        <v>0</v>
      </c>
      <c r="N1704" s="189" t="s">
        <v>175</v>
      </c>
      <c r="O1704" s="166">
        <v>0</v>
      </c>
    </row>
    <row r="1705" spans="1:15" x14ac:dyDescent="0.2">
      <c r="A1705" s="2" t="str">
        <f>D256</f>
        <v>Order Picking</v>
      </c>
      <c r="C1705" s="52">
        <f t="shared" si="159"/>
        <v>0</v>
      </c>
      <c r="D1705" s="187">
        <v>0</v>
      </c>
      <c r="E1705" s="188">
        <v>0</v>
      </c>
      <c r="F1705" s="188">
        <v>0</v>
      </c>
      <c r="G1705" s="188">
        <v>0</v>
      </c>
      <c r="H1705" s="188">
        <v>0</v>
      </c>
      <c r="I1705" s="188">
        <v>0</v>
      </c>
      <c r="J1705" s="188">
        <v>0</v>
      </c>
      <c r="K1705" s="188">
        <v>0</v>
      </c>
      <c r="L1705" s="188">
        <v>0</v>
      </c>
      <c r="M1705" s="188">
        <v>0</v>
      </c>
      <c r="N1705" s="189" t="s">
        <v>175</v>
      </c>
      <c r="O1705" s="166">
        <v>0</v>
      </c>
    </row>
    <row r="1706" spans="1:15" x14ac:dyDescent="0.2">
      <c r="A1706" s="2" t="str">
        <f>D258</f>
        <v>Shipping</v>
      </c>
      <c r="C1706" s="52">
        <f t="shared" si="159"/>
        <v>200000</v>
      </c>
      <c r="D1706" s="187">
        <v>0</v>
      </c>
      <c r="E1706" s="188">
        <v>0</v>
      </c>
      <c r="F1706" s="188">
        <v>0</v>
      </c>
      <c r="G1706" s="188">
        <v>0</v>
      </c>
      <c r="H1706" s="188">
        <v>0</v>
      </c>
      <c r="I1706" s="188">
        <v>0</v>
      </c>
      <c r="J1706" s="188">
        <v>125000</v>
      </c>
      <c r="K1706" s="188">
        <v>0</v>
      </c>
      <c r="L1706" s="188">
        <v>0</v>
      </c>
      <c r="M1706" s="188">
        <v>0</v>
      </c>
      <c r="N1706" s="189" t="s">
        <v>577</v>
      </c>
      <c r="O1706" s="166">
        <v>75000</v>
      </c>
    </row>
    <row r="1707" spans="1:15" x14ac:dyDescent="0.2">
      <c r="A1707" s="2" t="str">
        <f>D260</f>
        <v>Return/Restock</v>
      </c>
      <c r="C1707" s="52">
        <f t="shared" si="159"/>
        <v>0</v>
      </c>
      <c r="D1707" s="187">
        <v>0</v>
      </c>
      <c r="E1707" s="188">
        <v>0</v>
      </c>
      <c r="F1707" s="188">
        <v>0</v>
      </c>
      <c r="G1707" s="188">
        <v>0</v>
      </c>
      <c r="H1707" s="188">
        <v>0</v>
      </c>
      <c r="I1707" s="188">
        <v>0</v>
      </c>
      <c r="J1707" s="188">
        <v>0</v>
      </c>
      <c r="K1707" s="188">
        <v>0</v>
      </c>
      <c r="L1707" s="188">
        <v>0</v>
      </c>
      <c r="M1707" s="188">
        <v>0</v>
      </c>
      <c r="N1707" s="189" t="s">
        <v>175</v>
      </c>
      <c r="O1707" s="166">
        <v>0</v>
      </c>
    </row>
    <row r="1708" spans="1:15" x14ac:dyDescent="0.2">
      <c r="A1708" s="2" t="str">
        <f>D262</f>
        <v>PM Event #07</v>
      </c>
      <c r="C1708" s="52">
        <f t="shared" si="159"/>
        <v>0</v>
      </c>
      <c r="D1708" s="328">
        <v>0</v>
      </c>
      <c r="E1708" s="329">
        <v>0</v>
      </c>
      <c r="F1708" s="329">
        <v>0</v>
      </c>
      <c r="G1708" s="329">
        <v>0</v>
      </c>
      <c r="H1708" s="329">
        <v>0</v>
      </c>
      <c r="I1708" s="329">
        <v>0</v>
      </c>
      <c r="J1708" s="329">
        <v>0</v>
      </c>
      <c r="K1708" s="329">
        <v>0</v>
      </c>
      <c r="L1708" s="329">
        <v>0</v>
      </c>
      <c r="M1708" s="329">
        <v>0</v>
      </c>
      <c r="N1708" s="330" t="s">
        <v>175</v>
      </c>
      <c r="O1708" s="319">
        <v>0</v>
      </c>
    </row>
    <row r="1709" spans="1:15" x14ac:dyDescent="0.2">
      <c r="A1709" s="2" t="str">
        <f>D264</f>
        <v>PM Event #08</v>
      </c>
      <c r="C1709" s="52">
        <f t="shared" si="159"/>
        <v>0</v>
      </c>
      <c r="D1709" s="331">
        <v>0</v>
      </c>
      <c r="E1709" s="332">
        <v>0</v>
      </c>
      <c r="F1709" s="332">
        <v>0</v>
      </c>
      <c r="G1709" s="332">
        <v>0</v>
      </c>
      <c r="H1709" s="332">
        <v>0</v>
      </c>
      <c r="I1709" s="332">
        <v>0</v>
      </c>
      <c r="J1709" s="332">
        <v>0</v>
      </c>
      <c r="K1709" s="332">
        <v>0</v>
      </c>
      <c r="L1709" s="332">
        <v>0</v>
      </c>
      <c r="M1709" s="332">
        <v>0</v>
      </c>
      <c r="N1709" s="333" t="s">
        <v>175</v>
      </c>
      <c r="O1709" s="320">
        <v>0</v>
      </c>
    </row>
    <row r="1710" spans="1:15" x14ac:dyDescent="0.2">
      <c r="D1710" s="192"/>
      <c r="E1710" s="192"/>
      <c r="F1710" s="192"/>
      <c r="G1710" s="192"/>
      <c r="H1710" s="192"/>
      <c r="I1710" s="192"/>
      <c r="J1710" s="192"/>
      <c r="K1710" s="192"/>
      <c r="L1710" s="192"/>
      <c r="M1710" s="192"/>
      <c r="N1710" s="192"/>
      <c r="O1710" s="192"/>
    </row>
    <row r="1711" spans="1:15" x14ac:dyDescent="0.2">
      <c r="A1711" s="2" t="str">
        <f>D267</f>
        <v>Box Stores</v>
      </c>
      <c r="C1711" s="52">
        <f>SUM(D1711:O1711)</f>
        <v>0</v>
      </c>
      <c r="D1711" s="184">
        <v>0</v>
      </c>
      <c r="E1711" s="185">
        <v>0</v>
      </c>
      <c r="F1711" s="185">
        <v>0</v>
      </c>
      <c r="G1711" s="185">
        <v>0</v>
      </c>
      <c r="H1711" s="185">
        <v>0</v>
      </c>
      <c r="I1711" s="185">
        <v>0</v>
      </c>
      <c r="J1711" s="185">
        <v>0</v>
      </c>
      <c r="K1711" s="185">
        <v>0</v>
      </c>
      <c r="L1711" s="185">
        <v>0</v>
      </c>
      <c r="M1711" s="185">
        <v>0</v>
      </c>
      <c r="N1711" s="186" t="s">
        <v>175</v>
      </c>
      <c r="O1711" s="165">
        <v>0</v>
      </c>
    </row>
    <row r="1712" spans="1:15" x14ac:dyDescent="0.2">
      <c r="A1712" s="2" t="str">
        <f>D269</f>
        <v>Major Retailers</v>
      </c>
      <c r="C1712" s="52">
        <f t="shared" si="159"/>
        <v>0</v>
      </c>
      <c r="D1712" s="187">
        <v>0</v>
      </c>
      <c r="E1712" s="188">
        <v>0</v>
      </c>
      <c r="F1712" s="188">
        <v>0</v>
      </c>
      <c r="G1712" s="188">
        <v>0</v>
      </c>
      <c r="H1712" s="188">
        <v>0</v>
      </c>
      <c r="I1712" s="188">
        <v>0</v>
      </c>
      <c r="J1712" s="188">
        <v>0</v>
      </c>
      <c r="K1712" s="188">
        <v>0</v>
      </c>
      <c r="L1712" s="188">
        <v>0</v>
      </c>
      <c r="M1712" s="188">
        <v>0</v>
      </c>
      <c r="N1712" s="189" t="s">
        <v>175</v>
      </c>
      <c r="O1712" s="166">
        <v>0</v>
      </c>
    </row>
    <row r="1713" spans="1:15" x14ac:dyDescent="0.2">
      <c r="A1713" s="2" t="str">
        <f>D271</f>
        <v>Smalll Accounts</v>
      </c>
      <c r="C1713" s="52">
        <f t="shared" si="159"/>
        <v>0</v>
      </c>
      <c r="D1713" s="187">
        <v>0</v>
      </c>
      <c r="E1713" s="188">
        <v>0</v>
      </c>
      <c r="F1713" s="188">
        <v>0</v>
      </c>
      <c r="G1713" s="188">
        <v>0</v>
      </c>
      <c r="H1713" s="188">
        <v>0</v>
      </c>
      <c r="I1713" s="188">
        <v>0</v>
      </c>
      <c r="J1713" s="188">
        <v>0</v>
      </c>
      <c r="K1713" s="188">
        <v>0</v>
      </c>
      <c r="L1713" s="188">
        <v>0</v>
      </c>
      <c r="M1713" s="188">
        <v>0</v>
      </c>
      <c r="N1713" s="189" t="s">
        <v>175</v>
      </c>
      <c r="O1713" s="166">
        <v>0</v>
      </c>
    </row>
    <row r="1714" spans="1:15" x14ac:dyDescent="0.2">
      <c r="A1714" s="2" t="str">
        <f>D273</f>
        <v>Cust/Mkt #04</v>
      </c>
      <c r="C1714" s="52">
        <f t="shared" si="159"/>
        <v>0</v>
      </c>
      <c r="D1714" s="331">
        <v>0</v>
      </c>
      <c r="E1714" s="332">
        <v>0</v>
      </c>
      <c r="F1714" s="332">
        <v>0</v>
      </c>
      <c r="G1714" s="332">
        <v>0</v>
      </c>
      <c r="H1714" s="332">
        <v>0</v>
      </c>
      <c r="I1714" s="332">
        <v>0</v>
      </c>
      <c r="J1714" s="332">
        <v>0</v>
      </c>
      <c r="K1714" s="332">
        <v>0</v>
      </c>
      <c r="L1714" s="332">
        <v>0</v>
      </c>
      <c r="M1714" s="332">
        <v>0</v>
      </c>
      <c r="N1714" s="333" t="s">
        <v>175</v>
      </c>
      <c r="O1714" s="320">
        <v>0</v>
      </c>
    </row>
    <row r="1715" spans="1:15" x14ac:dyDescent="0.2">
      <c r="D1715" s="192"/>
      <c r="E1715" s="192"/>
      <c r="F1715" s="192"/>
      <c r="G1715" s="192"/>
      <c r="H1715" s="192"/>
      <c r="I1715" s="192"/>
      <c r="J1715" s="192"/>
      <c r="K1715" s="192"/>
      <c r="L1715" s="192"/>
      <c r="M1715" s="192"/>
      <c r="N1715" s="192"/>
      <c r="O1715" s="192"/>
    </row>
    <row r="1716" spans="1:15" x14ac:dyDescent="0.2">
      <c r="A1716" s="2" t="str">
        <f>D276</f>
        <v>GrowthCosts</v>
      </c>
      <c r="C1716" s="52">
        <f>SUM(D1716:O1716)</f>
        <v>0</v>
      </c>
      <c r="D1716" s="184">
        <v>0</v>
      </c>
      <c r="E1716" s="185">
        <v>0</v>
      </c>
      <c r="F1716" s="185">
        <v>0</v>
      </c>
      <c r="G1716" s="185">
        <v>0</v>
      </c>
      <c r="H1716" s="185">
        <v>0</v>
      </c>
      <c r="I1716" s="185">
        <v>0</v>
      </c>
      <c r="J1716" s="185">
        <v>0</v>
      </c>
      <c r="K1716" s="185">
        <v>0</v>
      </c>
      <c r="L1716" s="185">
        <v>0</v>
      </c>
      <c r="M1716" s="185">
        <v>0</v>
      </c>
      <c r="N1716" s="186" t="s">
        <v>175</v>
      </c>
      <c r="O1716" s="165">
        <v>0</v>
      </c>
    </row>
    <row r="1717" spans="1:15" x14ac:dyDescent="0.2">
      <c r="A1717" s="2" t="str">
        <f>D278</f>
        <v>Gen &amp; Admin</v>
      </c>
      <c r="C1717" s="99">
        <f>SUM(D1717:O1717)</f>
        <v>100000</v>
      </c>
      <c r="D1717" s="195">
        <v>100000</v>
      </c>
      <c r="E1717" s="196">
        <v>0</v>
      </c>
      <c r="F1717" s="196">
        <v>0</v>
      </c>
      <c r="G1717" s="196">
        <v>0</v>
      </c>
      <c r="H1717" s="196">
        <v>0</v>
      </c>
      <c r="I1717" s="196">
        <v>0</v>
      </c>
      <c r="J1717" s="196">
        <v>0</v>
      </c>
      <c r="K1717" s="196">
        <v>0</v>
      </c>
      <c r="L1717" s="196">
        <v>0</v>
      </c>
      <c r="M1717" s="196">
        <v>0</v>
      </c>
      <c r="N1717" s="190" t="s">
        <v>175</v>
      </c>
      <c r="O1717" s="168">
        <v>0</v>
      </c>
    </row>
    <row r="1719" spans="1:15" x14ac:dyDescent="0.2">
      <c r="B1719" s="8" t="s">
        <v>199</v>
      </c>
      <c r="C1719" s="198">
        <f t="shared" ref="C1719:M1719" si="160">SUM(C1688:C1718)</f>
        <v>300000</v>
      </c>
      <c r="D1719" s="198">
        <f t="shared" si="160"/>
        <v>100000</v>
      </c>
      <c r="E1719" s="198">
        <f t="shared" si="160"/>
        <v>0</v>
      </c>
      <c r="F1719" s="198">
        <f t="shared" si="160"/>
        <v>0</v>
      </c>
      <c r="G1719" s="198">
        <f t="shared" si="160"/>
        <v>0</v>
      </c>
      <c r="H1719" s="198">
        <f t="shared" si="160"/>
        <v>0</v>
      </c>
      <c r="I1719" s="198">
        <f t="shared" si="160"/>
        <v>0</v>
      </c>
      <c r="J1719" s="198">
        <f t="shared" si="160"/>
        <v>125000</v>
      </c>
      <c r="K1719" s="198">
        <f t="shared" si="160"/>
        <v>0</v>
      </c>
      <c r="L1719" s="198">
        <f t="shared" si="160"/>
        <v>0</v>
      </c>
      <c r="M1719" s="198">
        <f t="shared" si="160"/>
        <v>0</v>
      </c>
      <c r="N1719" s="198"/>
      <c r="O1719" s="198">
        <f>SUM(O1688:O1718)</f>
        <v>75000</v>
      </c>
    </row>
    <row r="1720" spans="1:15" x14ac:dyDescent="0.2">
      <c r="B1720" s="4" t="str">
        <f t="shared" ref="B1720:M1720" si="161">B1674</f>
        <v xml:space="preserve">Page 1 Totals </v>
      </c>
      <c r="C1720" s="99">
        <f t="shared" si="161"/>
        <v>900500</v>
      </c>
      <c r="D1720" s="99">
        <f t="shared" si="161"/>
        <v>0</v>
      </c>
      <c r="E1720" s="99">
        <f t="shared" si="161"/>
        <v>105000</v>
      </c>
      <c r="F1720" s="99">
        <f t="shared" si="161"/>
        <v>100000</v>
      </c>
      <c r="G1720" s="99">
        <f t="shared" si="161"/>
        <v>150000</v>
      </c>
      <c r="H1720" s="99">
        <f t="shared" si="161"/>
        <v>135000</v>
      </c>
      <c r="I1720" s="99">
        <f t="shared" si="161"/>
        <v>150000</v>
      </c>
      <c r="J1720" s="99">
        <f t="shared" si="161"/>
        <v>187500</v>
      </c>
      <c r="K1720" s="99">
        <f t="shared" si="161"/>
        <v>24000</v>
      </c>
      <c r="L1720" s="99">
        <f t="shared" si="161"/>
        <v>0</v>
      </c>
      <c r="M1720" s="99">
        <f t="shared" si="161"/>
        <v>0</v>
      </c>
      <c r="N1720" s="52"/>
      <c r="O1720" s="99">
        <f>O1674</f>
        <v>49000</v>
      </c>
    </row>
    <row r="1722" spans="1:15" x14ac:dyDescent="0.2">
      <c r="A1722" s="2" t="s">
        <v>77</v>
      </c>
      <c r="C1722" s="56">
        <f>C1720+C1719</f>
        <v>1200500</v>
      </c>
      <c r="D1722" s="56">
        <f t="shared" ref="D1722:O1722" si="162">D1720+D1719</f>
        <v>100000</v>
      </c>
      <c r="E1722" s="56">
        <f t="shared" si="162"/>
        <v>105000</v>
      </c>
      <c r="F1722" s="56">
        <f t="shared" si="162"/>
        <v>100000</v>
      </c>
      <c r="G1722" s="56">
        <f t="shared" si="162"/>
        <v>150000</v>
      </c>
      <c r="H1722" s="56">
        <f t="shared" si="162"/>
        <v>135000</v>
      </c>
      <c r="I1722" s="56">
        <f t="shared" si="162"/>
        <v>150000</v>
      </c>
      <c r="J1722" s="56">
        <f t="shared" si="162"/>
        <v>312500</v>
      </c>
      <c r="K1722" s="56">
        <f t="shared" si="162"/>
        <v>24000</v>
      </c>
      <c r="L1722" s="56">
        <f t="shared" si="162"/>
        <v>0</v>
      </c>
      <c r="M1722" s="56">
        <f t="shared" si="162"/>
        <v>0</v>
      </c>
      <c r="N1722" s="56"/>
      <c r="O1722" s="56">
        <f t="shared" si="162"/>
        <v>124000</v>
      </c>
    </row>
    <row r="1741" spans="1:11" x14ac:dyDescent="0.2">
      <c r="A1741" s="179" t="s">
        <v>272</v>
      </c>
      <c r="K1741" s="8" t="s">
        <v>304</v>
      </c>
    </row>
    <row r="1742" spans="1:11" x14ac:dyDescent="0.2">
      <c r="A1742" s="2" t="str">
        <f>A2</f>
        <v>Plumbco, Inc.</v>
      </c>
      <c r="J1742" s="10"/>
      <c r="K1742" s="183"/>
    </row>
    <row r="1743" spans="1:11" x14ac:dyDescent="0.2">
      <c r="G1743" s="10"/>
      <c r="H1743" s="11"/>
      <c r="J1743" s="10">
        <f ca="1">NOW()</f>
        <v>43970.333883912041</v>
      </c>
      <c r="K1743" s="11">
        <f ca="1">NOW()</f>
        <v>43970.333883912041</v>
      </c>
    </row>
    <row r="1744" spans="1:11" x14ac:dyDescent="0.2">
      <c r="G1744" s="10"/>
      <c r="H1744" s="11"/>
    </row>
    <row r="1745" spans="1:11" x14ac:dyDescent="0.2">
      <c r="G1745" s="10"/>
      <c r="H1745" s="11"/>
    </row>
    <row r="1747" spans="1:11" x14ac:dyDescent="0.2">
      <c r="A1747" s="387" t="s">
        <v>39</v>
      </c>
      <c r="B1747" s="388"/>
      <c r="C1747" s="256" t="s">
        <v>203</v>
      </c>
      <c r="D1747" s="252" t="str">
        <f>D86</f>
        <v>Supervision</v>
      </c>
      <c r="F1747" s="16"/>
      <c r="G1747" s="14"/>
      <c r="H1747" s="408" t="s">
        <v>275</v>
      </c>
      <c r="I1747" s="409"/>
      <c r="J1747" s="415" t="str">
        <f>D108</f>
        <v>EquipHrSupt</v>
      </c>
      <c r="K1747" s="416"/>
    </row>
    <row r="1748" spans="1:11" x14ac:dyDescent="0.2">
      <c r="A1748" s="98" t="s">
        <v>395</v>
      </c>
      <c r="B1748" s="98" t="s">
        <v>396</v>
      </c>
      <c r="C1748" s="98" t="s">
        <v>6</v>
      </c>
      <c r="D1748" s="98" t="s">
        <v>84</v>
      </c>
      <c r="F1748" s="404" t="s">
        <v>39</v>
      </c>
      <c r="G1748" s="405"/>
      <c r="H1748" s="98" t="s">
        <v>47</v>
      </c>
      <c r="I1748" s="98" t="s">
        <v>273</v>
      </c>
      <c r="J1748" s="98" t="s">
        <v>274</v>
      </c>
      <c r="K1748" s="98" t="s">
        <v>84</v>
      </c>
    </row>
    <row r="1749" spans="1:11" x14ac:dyDescent="0.2">
      <c r="B1749" s="55"/>
      <c r="I1749" s="20"/>
    </row>
    <row r="1750" spans="1:11" x14ac:dyDescent="0.2">
      <c r="A1750" s="2" t="str">
        <f t="shared" ref="A1750:A1761" si="163">A378</f>
        <v>Mat'ls Mgmt</v>
      </c>
      <c r="B1750" s="202">
        <v>0</v>
      </c>
      <c r="C1750" s="200">
        <f t="shared" ref="C1750:C1759" si="164">(E740+D800)*B1750</f>
        <v>0</v>
      </c>
      <c r="D1750" s="201">
        <f t="shared" ref="D1750:D1759" si="165">IF(C$1769=0,0,C1750/C$1769)</f>
        <v>0</v>
      </c>
      <c r="F1750" s="2" t="str">
        <f t="shared" ref="F1750:F1755" si="166">A434</f>
        <v>Shearing</v>
      </c>
      <c r="H1750" s="2">
        <f t="shared" ref="H1750:H1755" si="167">E1455</f>
        <v>3300</v>
      </c>
      <c r="I1750" s="161">
        <v>0.25</v>
      </c>
      <c r="J1750" s="2">
        <f t="shared" ref="J1750:J1755" si="168">H1750*I1750</f>
        <v>825</v>
      </c>
      <c r="K1750" s="201">
        <f t="shared" ref="K1750:K1755" si="169">IF(J$1757=0,0,J1750/J$1757)</f>
        <v>2.4905660377358491E-2</v>
      </c>
    </row>
    <row r="1751" spans="1:11" x14ac:dyDescent="0.2">
      <c r="A1751" s="2" t="str">
        <f t="shared" si="163"/>
        <v>Quality Control</v>
      </c>
      <c r="B1751" s="202">
        <v>0</v>
      </c>
      <c r="C1751" s="200">
        <f t="shared" si="164"/>
        <v>0</v>
      </c>
      <c r="D1751" s="201">
        <f t="shared" si="165"/>
        <v>0</v>
      </c>
      <c r="F1751" s="2" t="str">
        <f t="shared" si="166"/>
        <v>Press &lt; 75T</v>
      </c>
      <c r="H1751" s="2">
        <f t="shared" si="167"/>
        <v>10300</v>
      </c>
      <c r="I1751" s="162">
        <v>1</v>
      </c>
      <c r="J1751" s="2">
        <f t="shared" si="168"/>
        <v>10300</v>
      </c>
      <c r="K1751" s="201">
        <f t="shared" si="169"/>
        <v>0.31094339622641509</v>
      </c>
    </row>
    <row r="1752" spans="1:11" x14ac:dyDescent="0.2">
      <c r="A1752" s="2" t="str">
        <f t="shared" si="163"/>
        <v>Set-Up Techs</v>
      </c>
      <c r="B1752" s="202">
        <v>1</v>
      </c>
      <c r="C1752" s="200">
        <f t="shared" si="164"/>
        <v>10</v>
      </c>
      <c r="D1752" s="201">
        <f t="shared" si="165"/>
        <v>0.1388888888888889</v>
      </c>
      <c r="F1752" s="2" t="str">
        <f t="shared" si="166"/>
        <v>Pres 75T-125T</v>
      </c>
      <c r="H1752" s="2">
        <f t="shared" si="167"/>
        <v>6000</v>
      </c>
      <c r="I1752" s="162">
        <v>1.25</v>
      </c>
      <c r="J1752" s="2">
        <f t="shared" si="168"/>
        <v>7500</v>
      </c>
      <c r="K1752" s="201">
        <f t="shared" si="169"/>
        <v>0.22641509433962265</v>
      </c>
    </row>
    <row r="1753" spans="1:11" x14ac:dyDescent="0.2">
      <c r="A1753" s="2" t="str">
        <f t="shared" si="163"/>
        <v>Mat'l Handling</v>
      </c>
      <c r="B1753" s="202">
        <v>1</v>
      </c>
      <c r="C1753" s="200">
        <f t="shared" si="164"/>
        <v>6</v>
      </c>
      <c r="D1753" s="201">
        <f t="shared" si="165"/>
        <v>8.3333333333333329E-2</v>
      </c>
      <c r="F1753" s="2" t="str">
        <f t="shared" si="166"/>
        <v>Press &gt; 125T</v>
      </c>
      <c r="H1753" s="2">
        <f t="shared" si="167"/>
        <v>7800</v>
      </c>
      <c r="I1753" s="162">
        <v>1.5</v>
      </c>
      <c r="J1753" s="2">
        <f t="shared" si="168"/>
        <v>11700</v>
      </c>
      <c r="K1753" s="201">
        <f t="shared" si="169"/>
        <v>0.35320754716981134</v>
      </c>
    </row>
    <row r="1754" spans="1:11" x14ac:dyDescent="0.2">
      <c r="A1754" s="2" t="str">
        <f t="shared" si="163"/>
        <v>Ship &amp; Receive</v>
      </c>
      <c r="B1754" s="352">
        <v>1</v>
      </c>
      <c r="C1754" s="200">
        <f t="shared" si="164"/>
        <v>6</v>
      </c>
      <c r="D1754" s="201">
        <f t="shared" si="165"/>
        <v>8.3333333333333329E-2</v>
      </c>
      <c r="F1754" s="2" t="str">
        <f t="shared" si="166"/>
        <v>Packaging</v>
      </c>
      <c r="H1754" s="2">
        <f t="shared" si="167"/>
        <v>11200</v>
      </c>
      <c r="I1754" s="162">
        <v>0.25</v>
      </c>
      <c r="J1754" s="2">
        <f t="shared" si="168"/>
        <v>2800</v>
      </c>
      <c r="K1754" s="201">
        <f t="shared" si="169"/>
        <v>8.4528301886792459E-2</v>
      </c>
    </row>
    <row r="1755" spans="1:11" x14ac:dyDescent="0.2">
      <c r="A1755" s="2" t="str">
        <f t="shared" si="163"/>
        <v>Whse Labor</v>
      </c>
      <c r="B1755" s="352">
        <v>1</v>
      </c>
      <c r="C1755" s="200">
        <f t="shared" si="164"/>
        <v>10</v>
      </c>
      <c r="D1755" s="201">
        <f t="shared" si="165"/>
        <v>0.1388888888888889</v>
      </c>
      <c r="F1755" s="2" t="str">
        <f t="shared" si="166"/>
        <v>Equip Hour 06</v>
      </c>
      <c r="H1755" s="2">
        <f t="shared" si="167"/>
        <v>0</v>
      </c>
      <c r="I1755" s="317">
        <v>0</v>
      </c>
      <c r="J1755" s="42">
        <f t="shared" si="168"/>
        <v>0</v>
      </c>
      <c r="K1755" s="203">
        <f t="shared" si="169"/>
        <v>0</v>
      </c>
    </row>
    <row r="1756" spans="1:11" x14ac:dyDescent="0.2">
      <c r="A1756" s="2" t="str">
        <f t="shared" si="163"/>
        <v>Future Use 16</v>
      </c>
      <c r="B1756" s="337">
        <v>0</v>
      </c>
      <c r="C1756" s="200">
        <f t="shared" si="164"/>
        <v>0</v>
      </c>
      <c r="D1756" s="201">
        <f t="shared" si="165"/>
        <v>0</v>
      </c>
    </row>
    <row r="1757" spans="1:11" x14ac:dyDescent="0.2">
      <c r="A1757" s="2" t="str">
        <f t="shared" si="163"/>
        <v>Future Use 17</v>
      </c>
      <c r="B1757" s="337">
        <v>0</v>
      </c>
      <c r="C1757" s="200">
        <f t="shared" si="164"/>
        <v>0</v>
      </c>
      <c r="D1757" s="201">
        <f t="shared" si="165"/>
        <v>0</v>
      </c>
      <c r="G1757" s="4" t="s">
        <v>168</v>
      </c>
      <c r="J1757" s="69">
        <f>SUM(J1749:J1755)</f>
        <v>33125</v>
      </c>
      <c r="K1757" s="73">
        <f>SUM(K1749:K1755)</f>
        <v>1</v>
      </c>
    </row>
    <row r="1758" spans="1:11" x14ac:dyDescent="0.2">
      <c r="A1758" s="2" t="str">
        <f t="shared" si="163"/>
        <v>Future Use 18</v>
      </c>
      <c r="B1758" s="337">
        <v>0</v>
      </c>
      <c r="C1758" s="200">
        <f t="shared" si="164"/>
        <v>0</v>
      </c>
      <c r="D1758" s="201">
        <f t="shared" si="165"/>
        <v>0</v>
      </c>
    </row>
    <row r="1759" spans="1:11" x14ac:dyDescent="0.2">
      <c r="A1759" s="2" t="str">
        <f t="shared" si="163"/>
        <v>Future Use 19</v>
      </c>
      <c r="B1759" s="338">
        <v>0</v>
      </c>
      <c r="C1759" s="200">
        <f t="shared" si="164"/>
        <v>0</v>
      </c>
      <c r="D1759" s="201">
        <f t="shared" si="165"/>
        <v>0</v>
      </c>
    </row>
    <row r="1760" spans="1:11" x14ac:dyDescent="0.2">
      <c r="A1760" s="2" t="str">
        <f t="shared" si="163"/>
        <v>EquipHrSupt</v>
      </c>
      <c r="C1760" s="8" t="s">
        <v>271</v>
      </c>
      <c r="D1760" s="8" t="s">
        <v>271</v>
      </c>
      <c r="F1760" s="16"/>
      <c r="G1760" s="14"/>
      <c r="H1760" s="17"/>
      <c r="I1760" s="17"/>
      <c r="J1760" s="17" t="s">
        <v>317</v>
      </c>
      <c r="K1760" s="17" t="str">
        <f>D74</f>
        <v>Hum Resource</v>
      </c>
    </row>
    <row r="1761" spans="1:11" x14ac:dyDescent="0.2">
      <c r="A1761" s="2" t="str">
        <f t="shared" si="163"/>
        <v>LaborHrSupt</v>
      </c>
      <c r="C1761" s="8" t="s">
        <v>271</v>
      </c>
      <c r="D1761" s="8" t="s">
        <v>271</v>
      </c>
      <c r="F1761" s="359" t="s">
        <v>39</v>
      </c>
      <c r="G1761" s="360"/>
      <c r="H1761" s="18" t="s">
        <v>333</v>
      </c>
      <c r="I1761" s="18" t="s">
        <v>273</v>
      </c>
      <c r="J1761" s="18" t="s">
        <v>333</v>
      </c>
      <c r="K1761" s="18" t="s">
        <v>84</v>
      </c>
    </row>
    <row r="1762" spans="1:11" x14ac:dyDescent="0.2">
      <c r="C1762" s="200"/>
      <c r="D1762" s="201"/>
    </row>
    <row r="1763" spans="1:11" x14ac:dyDescent="0.2">
      <c r="A1763" s="2" t="str">
        <f>G309</f>
        <v>Prod Labor</v>
      </c>
      <c r="B1763" s="199">
        <v>1</v>
      </c>
      <c r="C1763" s="200">
        <f>D811*B1763</f>
        <v>40</v>
      </c>
      <c r="D1763" s="201">
        <f>IF(C$1769=0,0,C1763/C$1769)</f>
        <v>0.55555555555555558</v>
      </c>
      <c r="F1763" s="2" t="str">
        <f t="shared" ref="F1763:F1778" si="170">A734</f>
        <v>General Mgmt</v>
      </c>
      <c r="H1763" s="95">
        <f t="shared" ref="H1763:H1778" si="171">E734+D794</f>
        <v>3</v>
      </c>
      <c r="I1763" s="161">
        <v>1</v>
      </c>
      <c r="J1763" s="95">
        <f t="shared" ref="J1763:J1783" si="172">H1763*I1763</f>
        <v>3</v>
      </c>
      <c r="K1763" s="201">
        <f t="shared" ref="K1763:K1783" si="173">IF(J$1785=0,0,J1763/J$1785)</f>
        <v>2.097902097902098E-2</v>
      </c>
    </row>
    <row r="1764" spans="1:11" x14ac:dyDescent="0.2">
      <c r="A1764" s="2" t="str">
        <f>G310</f>
        <v>Prod Labor B</v>
      </c>
      <c r="B1764" s="337">
        <v>0</v>
      </c>
      <c r="C1764" s="200">
        <f>D812*B1764</f>
        <v>0</v>
      </c>
      <c r="D1764" s="201">
        <f>IF(C$1769=0,0,C1764/C$1769)</f>
        <v>0</v>
      </c>
      <c r="F1764" s="2" t="str">
        <f t="shared" si="170"/>
        <v>Acct &amp; Finance</v>
      </c>
      <c r="H1764" s="95">
        <f t="shared" si="171"/>
        <v>5</v>
      </c>
      <c r="I1764" s="162">
        <v>1</v>
      </c>
      <c r="J1764" s="95">
        <f t="shared" si="172"/>
        <v>5</v>
      </c>
      <c r="K1764" s="201">
        <f t="shared" si="173"/>
        <v>3.4965034965034968E-2</v>
      </c>
    </row>
    <row r="1765" spans="1:11" x14ac:dyDescent="0.2">
      <c r="A1765" s="2" t="str">
        <f>G311</f>
        <v>Prod Labor C</v>
      </c>
      <c r="B1765" s="337">
        <v>0</v>
      </c>
      <c r="C1765" s="200">
        <f>D813*B1765</f>
        <v>0</v>
      </c>
      <c r="D1765" s="201">
        <f>IF(C$1769=0,0,C1765/C$1769)</f>
        <v>0</v>
      </c>
      <c r="F1765" s="2" t="str">
        <f t="shared" si="170"/>
        <v>Engineering</v>
      </c>
      <c r="H1765" s="95">
        <f t="shared" si="171"/>
        <v>5</v>
      </c>
      <c r="I1765" s="162">
        <v>1</v>
      </c>
      <c r="J1765" s="95">
        <f t="shared" si="172"/>
        <v>5</v>
      </c>
      <c r="K1765" s="201">
        <f t="shared" si="173"/>
        <v>3.4965034965034968E-2</v>
      </c>
    </row>
    <row r="1766" spans="1:11" x14ac:dyDescent="0.2">
      <c r="A1766" s="2" t="str">
        <f>G312</f>
        <v>Prod Labor D</v>
      </c>
      <c r="B1766" s="337">
        <v>0</v>
      </c>
      <c r="C1766" s="200">
        <f>D814*B1766</f>
        <v>0</v>
      </c>
      <c r="D1766" s="201">
        <f>IF(C$1769=0,0,C1766/C$1769)</f>
        <v>0</v>
      </c>
      <c r="F1766" s="2" t="str">
        <f t="shared" si="170"/>
        <v>Sales / Mktg</v>
      </c>
      <c r="H1766" s="95">
        <f t="shared" si="171"/>
        <v>4</v>
      </c>
      <c r="I1766" s="162">
        <v>1</v>
      </c>
      <c r="J1766" s="95">
        <f t="shared" si="172"/>
        <v>4</v>
      </c>
      <c r="K1766" s="201">
        <f t="shared" si="173"/>
        <v>2.7972027972027972E-2</v>
      </c>
    </row>
    <row r="1767" spans="1:11" x14ac:dyDescent="0.2">
      <c r="A1767" s="2" t="str">
        <f>G313</f>
        <v>PrdContrLab</v>
      </c>
      <c r="B1767" s="338">
        <v>0</v>
      </c>
      <c r="C1767" s="204">
        <f>I815*B1767</f>
        <v>0</v>
      </c>
      <c r="D1767" s="203">
        <f>IF(C$1769=0,0,C1767/C$1769)</f>
        <v>0</v>
      </c>
      <c r="F1767" s="2" t="str">
        <f t="shared" si="170"/>
        <v>Cust Service</v>
      </c>
      <c r="H1767" s="95">
        <f t="shared" si="171"/>
        <v>4</v>
      </c>
      <c r="I1767" s="162">
        <v>1</v>
      </c>
      <c r="J1767" s="95">
        <f t="shared" si="172"/>
        <v>4</v>
      </c>
      <c r="K1767" s="201">
        <f t="shared" si="173"/>
        <v>2.7972027972027972E-2</v>
      </c>
    </row>
    <row r="1768" spans="1:11" x14ac:dyDescent="0.2">
      <c r="C1768" s="200"/>
      <c r="D1768" s="201"/>
      <c r="F1768" s="2" t="str">
        <f t="shared" si="170"/>
        <v>Supervision</v>
      </c>
      <c r="H1768" s="95">
        <f t="shared" si="171"/>
        <v>5</v>
      </c>
      <c r="I1768" s="162">
        <v>1</v>
      </c>
      <c r="J1768" s="95">
        <f t="shared" si="172"/>
        <v>5</v>
      </c>
      <c r="K1768" s="201">
        <f t="shared" si="173"/>
        <v>3.4965034965034968E-2</v>
      </c>
    </row>
    <row r="1769" spans="1:11" x14ac:dyDescent="0.2">
      <c r="B1769" s="4" t="s">
        <v>168</v>
      </c>
      <c r="C1769" s="112">
        <f>SUM(C1749:C1768)</f>
        <v>72</v>
      </c>
      <c r="D1769" s="102">
        <f>SUM(D1749:D1768)</f>
        <v>1</v>
      </c>
      <c r="F1769" s="2" t="str">
        <f t="shared" si="170"/>
        <v>Mat'ls Mgmt</v>
      </c>
      <c r="H1769" s="95">
        <f t="shared" si="171"/>
        <v>3</v>
      </c>
      <c r="I1769" s="162">
        <v>1</v>
      </c>
      <c r="J1769" s="95">
        <f t="shared" si="172"/>
        <v>3</v>
      </c>
      <c r="K1769" s="201">
        <f t="shared" si="173"/>
        <v>2.097902097902098E-2</v>
      </c>
    </row>
    <row r="1770" spans="1:11" x14ac:dyDescent="0.2">
      <c r="F1770" s="2" t="str">
        <f t="shared" si="170"/>
        <v>Quality Control</v>
      </c>
      <c r="H1770" s="95">
        <f t="shared" si="171"/>
        <v>6</v>
      </c>
      <c r="I1770" s="162">
        <v>1</v>
      </c>
      <c r="J1770" s="95">
        <f t="shared" si="172"/>
        <v>6</v>
      </c>
      <c r="K1770" s="201">
        <f t="shared" si="173"/>
        <v>4.195804195804196E-2</v>
      </c>
    </row>
    <row r="1771" spans="1:11" x14ac:dyDescent="0.2">
      <c r="F1771" s="2" t="str">
        <f t="shared" si="170"/>
        <v>Set-Up Techs</v>
      </c>
      <c r="H1771" s="95">
        <f t="shared" si="171"/>
        <v>10</v>
      </c>
      <c r="I1771" s="162">
        <v>1.5</v>
      </c>
      <c r="J1771" s="95">
        <f t="shared" si="172"/>
        <v>15</v>
      </c>
      <c r="K1771" s="201">
        <f t="shared" si="173"/>
        <v>0.1048951048951049</v>
      </c>
    </row>
    <row r="1772" spans="1:11" x14ac:dyDescent="0.2">
      <c r="F1772" s="2" t="str">
        <f t="shared" si="170"/>
        <v>Mat'l Handling</v>
      </c>
      <c r="H1772" s="95">
        <f t="shared" si="171"/>
        <v>6</v>
      </c>
      <c r="I1772" s="162">
        <v>1.5</v>
      </c>
      <c r="J1772" s="95">
        <f t="shared" si="172"/>
        <v>9</v>
      </c>
      <c r="K1772" s="201">
        <f t="shared" si="173"/>
        <v>6.2937062937062943E-2</v>
      </c>
    </row>
    <row r="1773" spans="1:11" x14ac:dyDescent="0.2">
      <c r="F1773" s="2" t="str">
        <f t="shared" si="170"/>
        <v>Ship &amp; Receive</v>
      </c>
      <c r="H1773" s="95">
        <f t="shared" si="171"/>
        <v>6</v>
      </c>
      <c r="I1773" s="162">
        <v>1.5</v>
      </c>
      <c r="J1773" s="95">
        <f t="shared" si="172"/>
        <v>9</v>
      </c>
      <c r="K1773" s="201">
        <f t="shared" si="173"/>
        <v>6.2937062937062943E-2</v>
      </c>
    </row>
    <row r="1774" spans="1:11" x14ac:dyDescent="0.2">
      <c r="F1774" s="2" t="str">
        <f t="shared" si="170"/>
        <v>Whse Labor</v>
      </c>
      <c r="H1774" s="95">
        <f t="shared" si="171"/>
        <v>10</v>
      </c>
      <c r="I1774" s="162">
        <v>1.5</v>
      </c>
      <c r="J1774" s="95">
        <f t="shared" si="172"/>
        <v>15</v>
      </c>
      <c r="K1774" s="201">
        <f t="shared" si="173"/>
        <v>0.1048951048951049</v>
      </c>
    </row>
    <row r="1775" spans="1:11" x14ac:dyDescent="0.2">
      <c r="A1775" s="16"/>
      <c r="B1775" s="14"/>
      <c r="C1775" s="256" t="s">
        <v>203</v>
      </c>
      <c r="D1775" s="252" t="str">
        <f>D110</f>
        <v>LaborHrSupt</v>
      </c>
      <c r="F1775" s="2" t="str">
        <f t="shared" si="170"/>
        <v>Future Use 16</v>
      </c>
      <c r="H1775" s="95">
        <f t="shared" si="171"/>
        <v>0</v>
      </c>
      <c r="I1775" s="316">
        <v>0</v>
      </c>
      <c r="J1775" s="95">
        <f t="shared" si="172"/>
        <v>0</v>
      </c>
      <c r="K1775" s="201">
        <f t="shared" si="173"/>
        <v>0</v>
      </c>
    </row>
    <row r="1776" spans="1:11" x14ac:dyDescent="0.2">
      <c r="A1776" s="404" t="s">
        <v>39</v>
      </c>
      <c r="B1776" s="405"/>
      <c r="C1776" s="98" t="s">
        <v>6</v>
      </c>
      <c r="D1776" s="98" t="s">
        <v>84</v>
      </c>
      <c r="F1776" s="2" t="str">
        <f t="shared" si="170"/>
        <v>Future Use 17</v>
      </c>
      <c r="H1776" s="95">
        <f t="shared" si="171"/>
        <v>0</v>
      </c>
      <c r="I1776" s="316">
        <v>0</v>
      </c>
      <c r="J1776" s="95">
        <f t="shared" si="172"/>
        <v>0</v>
      </c>
      <c r="K1776" s="201">
        <f t="shared" si="173"/>
        <v>0</v>
      </c>
    </row>
    <row r="1777" spans="1:11" x14ac:dyDescent="0.2">
      <c r="F1777" s="2" t="str">
        <f t="shared" si="170"/>
        <v>Future Use 18</v>
      </c>
      <c r="H1777" s="95">
        <f t="shared" si="171"/>
        <v>0</v>
      </c>
      <c r="I1777" s="316">
        <v>0</v>
      </c>
      <c r="J1777" s="95">
        <f t="shared" si="172"/>
        <v>0</v>
      </c>
      <c r="K1777" s="201">
        <f t="shared" si="173"/>
        <v>0</v>
      </c>
    </row>
    <row r="1778" spans="1:11" x14ac:dyDescent="0.2">
      <c r="A1778" s="2" t="str">
        <f>A1763</f>
        <v>Prod Labor</v>
      </c>
      <c r="C1778" s="200">
        <f>C1763</f>
        <v>40</v>
      </c>
      <c r="D1778" s="201">
        <f>IF(C$1784=0,0,C1778/C$1784)</f>
        <v>1</v>
      </c>
      <c r="F1778" s="2" t="str">
        <f t="shared" si="170"/>
        <v>Future Use 19</v>
      </c>
      <c r="H1778" s="95">
        <f t="shared" si="171"/>
        <v>0</v>
      </c>
      <c r="I1778" s="316">
        <v>0</v>
      </c>
      <c r="J1778" s="95">
        <f t="shared" si="172"/>
        <v>0</v>
      </c>
      <c r="K1778" s="201">
        <f t="shared" si="173"/>
        <v>0</v>
      </c>
    </row>
    <row r="1779" spans="1:11" x14ac:dyDescent="0.2">
      <c r="A1779" s="2" t="str">
        <f>A1764</f>
        <v>Prod Labor B</v>
      </c>
      <c r="C1779" s="200">
        <f>C1764</f>
        <v>0</v>
      </c>
      <c r="D1779" s="201">
        <f>IF(C$1784=0,0,C1779/C$1784)</f>
        <v>0</v>
      </c>
      <c r="F1779" s="2" t="str">
        <f>A811</f>
        <v>Prod Labor</v>
      </c>
      <c r="H1779" s="95">
        <f>+D811</f>
        <v>40</v>
      </c>
      <c r="I1779" s="162">
        <v>1.5</v>
      </c>
      <c r="J1779" s="95">
        <f t="shared" si="172"/>
        <v>60</v>
      </c>
      <c r="K1779" s="201">
        <f t="shared" si="173"/>
        <v>0.41958041958041958</v>
      </c>
    </row>
    <row r="1780" spans="1:11" x14ac:dyDescent="0.2">
      <c r="A1780" s="2" t="str">
        <f>A1765</f>
        <v>Prod Labor C</v>
      </c>
      <c r="C1780" s="200">
        <f>C1765</f>
        <v>0</v>
      </c>
      <c r="D1780" s="201">
        <f>IF(C$1784=0,0,C1780/C$1784)</f>
        <v>0</v>
      </c>
      <c r="F1780" s="2" t="str">
        <f>A812</f>
        <v>Prod Labor B</v>
      </c>
      <c r="H1780" s="95">
        <f>+D812</f>
        <v>0</v>
      </c>
      <c r="I1780" s="316">
        <v>0</v>
      </c>
      <c r="J1780" s="95">
        <f t="shared" si="172"/>
        <v>0</v>
      </c>
      <c r="K1780" s="201">
        <f t="shared" si="173"/>
        <v>0</v>
      </c>
    </row>
    <row r="1781" spans="1:11" x14ac:dyDescent="0.2">
      <c r="A1781" s="2" t="str">
        <f>A1766</f>
        <v>Prod Labor D</v>
      </c>
      <c r="C1781" s="200">
        <f>C1766</f>
        <v>0</v>
      </c>
      <c r="D1781" s="201">
        <f>IF(C$1784=0,0,C1781/C$1784)</f>
        <v>0</v>
      </c>
      <c r="F1781" s="2" t="str">
        <f>A813</f>
        <v>Prod Labor C</v>
      </c>
      <c r="H1781" s="95">
        <f>+D813</f>
        <v>0</v>
      </c>
      <c r="I1781" s="316">
        <v>0</v>
      </c>
      <c r="J1781" s="95">
        <f t="shared" si="172"/>
        <v>0</v>
      </c>
      <c r="K1781" s="201">
        <f t="shared" si="173"/>
        <v>0</v>
      </c>
    </row>
    <row r="1782" spans="1:11" x14ac:dyDescent="0.2">
      <c r="A1782" s="2" t="str">
        <f>A1767</f>
        <v>PrdContrLab</v>
      </c>
      <c r="C1782" s="204">
        <f>C1767</f>
        <v>0</v>
      </c>
      <c r="D1782" s="203">
        <f>IF(C$1784=0,0,C1782/C$1784)</f>
        <v>0</v>
      </c>
      <c r="F1782" s="2" t="str">
        <f>A814</f>
        <v>Prod Labor D</v>
      </c>
      <c r="H1782" s="95">
        <f>+D814</f>
        <v>0</v>
      </c>
      <c r="I1782" s="316">
        <v>0</v>
      </c>
      <c r="J1782" s="95">
        <f t="shared" si="172"/>
        <v>0</v>
      </c>
      <c r="K1782" s="201">
        <f t="shared" si="173"/>
        <v>0</v>
      </c>
    </row>
    <row r="1783" spans="1:11" x14ac:dyDescent="0.2">
      <c r="F1783" s="2" t="str">
        <f>A815</f>
        <v>PrdContrLab</v>
      </c>
      <c r="H1783" s="111">
        <f>+I815</f>
        <v>0</v>
      </c>
      <c r="I1783" s="317">
        <v>0</v>
      </c>
      <c r="J1783" s="111">
        <f t="shared" si="172"/>
        <v>0</v>
      </c>
      <c r="K1783" s="203">
        <f t="shared" si="173"/>
        <v>0</v>
      </c>
    </row>
    <row r="1784" spans="1:11" x14ac:dyDescent="0.2">
      <c r="B1784" s="4" t="s">
        <v>168</v>
      </c>
      <c r="C1784" s="112">
        <f>SUM(C1778:C1782)</f>
        <v>40</v>
      </c>
      <c r="D1784" s="73">
        <f>SUM(D1778:D1782)</f>
        <v>1</v>
      </c>
    </row>
    <row r="1785" spans="1:11" x14ac:dyDescent="0.2">
      <c r="F1785" s="8" t="s">
        <v>168</v>
      </c>
      <c r="H1785" s="112">
        <f>SUM(H1763:H1783)</f>
        <v>107</v>
      </c>
      <c r="J1785" s="112">
        <f>SUM(J1763:J1783)</f>
        <v>143</v>
      </c>
      <c r="K1785" s="73">
        <f>SUM(K1763:K1783)</f>
        <v>1</v>
      </c>
    </row>
    <row r="1801" spans="1:14" x14ac:dyDescent="0.2">
      <c r="A1801" s="42" t="s">
        <v>276</v>
      </c>
      <c r="N1801" s="8" t="s">
        <v>305</v>
      </c>
    </row>
    <row r="1802" spans="1:14" x14ac:dyDescent="0.2">
      <c r="A1802" s="2" t="str">
        <f>A2</f>
        <v>Plumbco, Inc.</v>
      </c>
      <c r="N1802" s="183" t="s">
        <v>289</v>
      </c>
    </row>
    <row r="1803" spans="1:14" x14ac:dyDescent="0.2">
      <c r="M1803" s="10">
        <f ca="1">NOW()</f>
        <v>43970.333883912041</v>
      </c>
      <c r="N1803" s="11">
        <f ca="1">NOW()</f>
        <v>43970.333883912041</v>
      </c>
    </row>
    <row r="1805" spans="1:14" x14ac:dyDescent="0.2">
      <c r="C1805" s="256" t="s">
        <v>203</v>
      </c>
      <c r="D1805" s="252" t="str">
        <f>D70</f>
        <v>Maintenance</v>
      </c>
      <c r="E1805" s="256" t="s">
        <v>203</v>
      </c>
      <c r="F1805" s="252" t="str">
        <f>D72</f>
        <v>Bldg &amp; Grounds</v>
      </c>
      <c r="G1805" s="256" t="s">
        <v>203</v>
      </c>
      <c r="H1805" s="252" t="str">
        <f>D74</f>
        <v>Hum Resource</v>
      </c>
      <c r="I1805" s="256" t="s">
        <v>203</v>
      </c>
      <c r="J1805" s="252" t="str">
        <f>D76</f>
        <v>General Mgmt</v>
      </c>
      <c r="K1805" s="256" t="s">
        <v>203</v>
      </c>
      <c r="L1805" s="252" t="str">
        <f>D78</f>
        <v>Acct &amp; Finance</v>
      </c>
      <c r="M1805" s="256" t="s">
        <v>203</v>
      </c>
      <c r="N1805" s="252" t="str">
        <f>D80</f>
        <v>Engineering</v>
      </c>
    </row>
    <row r="1806" spans="1:14" x14ac:dyDescent="0.2">
      <c r="C1806" s="98" t="s">
        <v>84</v>
      </c>
      <c r="D1806" s="98" t="s">
        <v>92</v>
      </c>
      <c r="E1806" s="98" t="s">
        <v>84</v>
      </c>
      <c r="F1806" s="98" t="s">
        <v>92</v>
      </c>
      <c r="G1806" s="98" t="s">
        <v>84</v>
      </c>
      <c r="H1806" s="98" t="s">
        <v>92</v>
      </c>
      <c r="I1806" s="98" t="s">
        <v>84</v>
      </c>
      <c r="J1806" s="98" t="s">
        <v>92</v>
      </c>
      <c r="K1806" s="98" t="s">
        <v>84</v>
      </c>
      <c r="L1806" s="98" t="s">
        <v>92</v>
      </c>
      <c r="M1806" s="98" t="s">
        <v>84</v>
      </c>
      <c r="N1806" s="98" t="s">
        <v>92</v>
      </c>
    </row>
    <row r="1808" spans="1:14" x14ac:dyDescent="0.2">
      <c r="A1808" s="2" t="s">
        <v>277</v>
      </c>
      <c r="D1808" s="52">
        <f>-G2313</f>
        <v>290283.82098828576</v>
      </c>
      <c r="F1808" s="52">
        <f>-H2314</f>
        <v>364028.38209882856</v>
      </c>
      <c r="H1808" s="52">
        <f>-I2315</f>
        <v>104456.46758129912</v>
      </c>
      <c r="J1808" s="52">
        <f>-J2316</f>
        <v>769082.81070833164</v>
      </c>
      <c r="L1808" s="52">
        <f>-K2317</f>
        <v>712863.278608575</v>
      </c>
      <c r="N1808" s="52">
        <f>-L2318</f>
        <v>715363.278608575</v>
      </c>
    </row>
    <row r="1810" spans="1:14" x14ac:dyDescent="0.2">
      <c r="A1810" s="2" t="str">
        <f>D70</f>
        <v>Maintenance</v>
      </c>
      <c r="C1810" s="8" t="s">
        <v>271</v>
      </c>
      <c r="D1810" s="8" t="s">
        <v>271</v>
      </c>
      <c r="E1810" s="8" t="s">
        <v>271</v>
      </c>
      <c r="F1810" s="8" t="s">
        <v>271</v>
      </c>
      <c r="G1810" s="8" t="s">
        <v>271</v>
      </c>
      <c r="H1810" s="8" t="s">
        <v>271</v>
      </c>
      <c r="I1810" s="8" t="s">
        <v>271</v>
      </c>
      <c r="J1810" s="8" t="s">
        <v>271</v>
      </c>
      <c r="K1810" s="8" t="s">
        <v>271</v>
      </c>
      <c r="L1810" s="8" t="s">
        <v>271</v>
      </c>
      <c r="M1810" s="8" t="s">
        <v>271</v>
      </c>
      <c r="N1810" s="8" t="s">
        <v>271</v>
      </c>
    </row>
    <row r="1811" spans="1:14" x14ac:dyDescent="0.2">
      <c r="A1811" s="2" t="str">
        <f>D72</f>
        <v>Bldg &amp; Grounds</v>
      </c>
      <c r="C1811" s="75">
        <v>0.1</v>
      </c>
      <c r="D1811" s="52">
        <f>D$1808*C1811</f>
        <v>29028.382098828577</v>
      </c>
      <c r="E1811" s="8" t="s">
        <v>271</v>
      </c>
      <c r="F1811" s="8" t="s">
        <v>271</v>
      </c>
      <c r="G1811" s="8" t="s">
        <v>271</v>
      </c>
      <c r="H1811" s="8" t="s">
        <v>271</v>
      </c>
      <c r="I1811" s="8" t="s">
        <v>271</v>
      </c>
      <c r="J1811" s="8" t="s">
        <v>271</v>
      </c>
      <c r="K1811" s="8" t="s">
        <v>271</v>
      </c>
      <c r="L1811" s="8" t="s">
        <v>271</v>
      </c>
      <c r="M1811" s="8" t="s">
        <v>271</v>
      </c>
      <c r="N1811" s="8" t="s">
        <v>271</v>
      </c>
    </row>
    <row r="1812" spans="1:14" x14ac:dyDescent="0.2">
      <c r="A1812" s="2" t="str">
        <f>D74</f>
        <v>Hum Resource</v>
      </c>
      <c r="C1812" s="81">
        <v>0</v>
      </c>
      <c r="D1812" s="52">
        <f t="shared" ref="D1812:F1853" si="174">D$1808*C1812</f>
        <v>0</v>
      </c>
      <c r="E1812" s="205">
        <f t="shared" ref="E1812:E1828" si="175">E371</f>
        <v>2.2857142857142859E-3</v>
      </c>
      <c r="F1812" s="52">
        <f t="shared" si="174"/>
        <v>832.06487336875102</v>
      </c>
      <c r="G1812" s="8" t="s">
        <v>271</v>
      </c>
      <c r="H1812" s="8" t="s">
        <v>271</v>
      </c>
      <c r="I1812" s="8" t="s">
        <v>271</v>
      </c>
      <c r="J1812" s="8" t="s">
        <v>271</v>
      </c>
      <c r="K1812" s="8" t="s">
        <v>271</v>
      </c>
      <c r="L1812" s="8" t="s">
        <v>271</v>
      </c>
      <c r="M1812" s="8" t="s">
        <v>271</v>
      </c>
      <c r="N1812" s="8" t="s">
        <v>271</v>
      </c>
    </row>
    <row r="1813" spans="1:14" x14ac:dyDescent="0.2">
      <c r="A1813" s="2" t="str">
        <f>D76</f>
        <v>General Mgmt</v>
      </c>
      <c r="C1813" s="81">
        <v>0</v>
      </c>
      <c r="D1813" s="52">
        <f t="shared" si="174"/>
        <v>0</v>
      </c>
      <c r="E1813" s="205">
        <f t="shared" si="175"/>
        <v>6.8571428571428568E-3</v>
      </c>
      <c r="F1813" s="52">
        <f t="shared" si="174"/>
        <v>2496.1946201062528</v>
      </c>
      <c r="G1813" s="205">
        <f t="shared" ref="G1813:G1828" si="176">K1763</f>
        <v>2.097902097902098E-2</v>
      </c>
      <c r="H1813" s="52">
        <f t="shared" ref="H1813:H1828" si="177">H$1808*G1813</f>
        <v>2191.3944247824993</v>
      </c>
      <c r="I1813" s="206" t="s">
        <v>271</v>
      </c>
      <c r="J1813" s="8" t="s">
        <v>271</v>
      </c>
      <c r="K1813" s="8" t="s">
        <v>271</v>
      </c>
      <c r="L1813" s="8" t="s">
        <v>271</v>
      </c>
      <c r="M1813" s="8" t="s">
        <v>271</v>
      </c>
      <c r="N1813" s="8" t="s">
        <v>271</v>
      </c>
    </row>
    <row r="1814" spans="1:14" x14ac:dyDescent="0.2">
      <c r="A1814" s="2" t="str">
        <f>D78</f>
        <v>Acct &amp; Finance</v>
      </c>
      <c r="C1814" s="81">
        <v>0</v>
      </c>
      <c r="D1814" s="52">
        <f t="shared" si="174"/>
        <v>0</v>
      </c>
      <c r="E1814" s="205">
        <f t="shared" si="175"/>
        <v>1.1428571428571429E-2</v>
      </c>
      <c r="F1814" s="52">
        <f t="shared" si="174"/>
        <v>4160.3243668437553</v>
      </c>
      <c r="G1814" s="205">
        <f t="shared" si="176"/>
        <v>3.4965034965034968E-2</v>
      </c>
      <c r="H1814" s="52">
        <f t="shared" si="177"/>
        <v>3652.3240413041653</v>
      </c>
      <c r="I1814" s="81">
        <v>0.1</v>
      </c>
      <c r="J1814" s="52">
        <f t="shared" ref="J1814:J1830" si="178">J$1808*I1814</f>
        <v>76908.281070833167</v>
      </c>
      <c r="K1814" s="206" t="s">
        <v>271</v>
      </c>
      <c r="L1814" s="8" t="s">
        <v>271</v>
      </c>
      <c r="M1814" s="8" t="s">
        <v>271</v>
      </c>
      <c r="N1814" s="8" t="s">
        <v>271</v>
      </c>
    </row>
    <row r="1815" spans="1:14" x14ac:dyDescent="0.2">
      <c r="A1815" s="2" t="str">
        <f>D80</f>
        <v>Engineering</v>
      </c>
      <c r="C1815" s="81">
        <v>0</v>
      </c>
      <c r="D1815" s="52">
        <f t="shared" si="174"/>
        <v>0</v>
      </c>
      <c r="E1815" s="205">
        <f t="shared" si="175"/>
        <v>1.1428571428571429E-2</v>
      </c>
      <c r="F1815" s="52">
        <f t="shared" si="174"/>
        <v>4160.3243668437553</v>
      </c>
      <c r="G1815" s="205">
        <f t="shared" si="176"/>
        <v>3.4965034965034968E-2</v>
      </c>
      <c r="H1815" s="52">
        <f t="shared" si="177"/>
        <v>3652.3240413041653</v>
      </c>
      <c r="I1815" s="81">
        <v>0.1</v>
      </c>
      <c r="J1815" s="52">
        <f t="shared" si="178"/>
        <v>76908.281070833167</v>
      </c>
      <c r="K1815" s="81">
        <v>0</v>
      </c>
      <c r="L1815" s="52">
        <f t="shared" ref="L1815:L1843" si="179">L$1808*K1815</f>
        <v>0</v>
      </c>
      <c r="M1815" s="206" t="s">
        <v>271</v>
      </c>
      <c r="N1815" s="8" t="s">
        <v>271</v>
      </c>
    </row>
    <row r="1816" spans="1:14" x14ac:dyDescent="0.2">
      <c r="A1816" s="2" t="str">
        <f>D82</f>
        <v>Sales / Mktg</v>
      </c>
      <c r="C1816" s="81">
        <v>0</v>
      </c>
      <c r="D1816" s="52">
        <f t="shared" si="174"/>
        <v>0</v>
      </c>
      <c r="E1816" s="205">
        <f t="shared" si="175"/>
        <v>9.1428571428571435E-3</v>
      </c>
      <c r="F1816" s="52">
        <f t="shared" si="174"/>
        <v>3328.2594934750041</v>
      </c>
      <c r="G1816" s="205">
        <f t="shared" si="176"/>
        <v>2.7972027972027972E-2</v>
      </c>
      <c r="H1816" s="52">
        <f t="shared" si="177"/>
        <v>2921.8592330433321</v>
      </c>
      <c r="I1816" s="81">
        <v>0.15</v>
      </c>
      <c r="J1816" s="52">
        <f t="shared" si="178"/>
        <v>115362.42160624974</v>
      </c>
      <c r="K1816" s="81">
        <v>0.05</v>
      </c>
      <c r="L1816" s="52">
        <f t="shared" si="179"/>
        <v>35643.163930428753</v>
      </c>
      <c r="M1816" s="81">
        <v>0.2</v>
      </c>
      <c r="N1816" s="52">
        <f t="shared" ref="N1816:N1830" si="180">N$1808*M1816</f>
        <v>143072.65572171501</v>
      </c>
    </row>
    <row r="1817" spans="1:14" x14ac:dyDescent="0.2">
      <c r="A1817" s="2" t="str">
        <f>D84</f>
        <v>Cust Service</v>
      </c>
      <c r="C1817" s="81">
        <v>0</v>
      </c>
      <c r="D1817" s="52">
        <f t="shared" si="174"/>
        <v>0</v>
      </c>
      <c r="E1817" s="205">
        <f t="shared" si="175"/>
        <v>9.1428571428571435E-3</v>
      </c>
      <c r="F1817" s="52">
        <f t="shared" si="174"/>
        <v>3328.2594934750041</v>
      </c>
      <c r="G1817" s="205">
        <f t="shared" si="176"/>
        <v>2.7972027972027972E-2</v>
      </c>
      <c r="H1817" s="52">
        <f t="shared" si="177"/>
        <v>2921.8592330433321</v>
      </c>
      <c r="I1817" s="81">
        <v>0</v>
      </c>
      <c r="J1817" s="52">
        <f t="shared" si="178"/>
        <v>0</v>
      </c>
      <c r="K1817" s="81">
        <v>0</v>
      </c>
      <c r="L1817" s="52">
        <f t="shared" si="179"/>
        <v>0</v>
      </c>
      <c r="M1817" s="81">
        <v>0</v>
      </c>
      <c r="N1817" s="52">
        <f t="shared" si="180"/>
        <v>0</v>
      </c>
    </row>
    <row r="1818" spans="1:14" x14ac:dyDescent="0.2">
      <c r="A1818" s="2" t="str">
        <f>D86</f>
        <v>Supervision</v>
      </c>
      <c r="C1818" s="81">
        <v>0</v>
      </c>
      <c r="D1818" s="52">
        <f t="shared" si="174"/>
        <v>0</v>
      </c>
      <c r="E1818" s="205">
        <f t="shared" si="175"/>
        <v>0</v>
      </c>
      <c r="F1818" s="52">
        <f t="shared" si="174"/>
        <v>0</v>
      </c>
      <c r="G1818" s="205">
        <f t="shared" si="176"/>
        <v>3.4965034965034968E-2</v>
      </c>
      <c r="H1818" s="52">
        <f t="shared" si="177"/>
        <v>3652.3240413041653</v>
      </c>
      <c r="I1818" s="81">
        <v>0</v>
      </c>
      <c r="J1818" s="52">
        <f t="shared" si="178"/>
        <v>0</v>
      </c>
      <c r="K1818" s="81">
        <v>0</v>
      </c>
      <c r="L1818" s="52">
        <f t="shared" si="179"/>
        <v>0</v>
      </c>
      <c r="M1818" s="81">
        <v>0</v>
      </c>
      <c r="N1818" s="52">
        <f t="shared" si="180"/>
        <v>0</v>
      </c>
    </row>
    <row r="1819" spans="1:14" x14ac:dyDescent="0.2">
      <c r="A1819" s="2" t="str">
        <f>D88</f>
        <v>Mat'ls Mgmt</v>
      </c>
      <c r="C1819" s="81">
        <v>0</v>
      </c>
      <c r="D1819" s="52">
        <f t="shared" si="174"/>
        <v>0</v>
      </c>
      <c r="E1819" s="205">
        <f t="shared" si="175"/>
        <v>6.8571428571428568E-3</v>
      </c>
      <c r="F1819" s="52">
        <f t="shared" si="174"/>
        <v>2496.1946201062528</v>
      </c>
      <c r="G1819" s="205">
        <f t="shared" si="176"/>
        <v>2.097902097902098E-2</v>
      </c>
      <c r="H1819" s="52">
        <f t="shared" si="177"/>
        <v>2191.3944247824993</v>
      </c>
      <c r="I1819" s="81">
        <v>0.05</v>
      </c>
      <c r="J1819" s="52">
        <f t="shared" si="178"/>
        <v>38454.140535416584</v>
      </c>
      <c r="K1819" s="81">
        <v>0.05</v>
      </c>
      <c r="L1819" s="52">
        <f t="shared" si="179"/>
        <v>35643.163930428753</v>
      </c>
      <c r="M1819" s="81">
        <v>0.1</v>
      </c>
      <c r="N1819" s="52">
        <f t="shared" si="180"/>
        <v>71536.327860857506</v>
      </c>
    </row>
    <row r="1820" spans="1:14" x14ac:dyDescent="0.2">
      <c r="A1820" s="2" t="str">
        <f>D90</f>
        <v>Quality Control</v>
      </c>
      <c r="C1820" s="81">
        <v>0</v>
      </c>
      <c r="D1820" s="52">
        <f t="shared" si="174"/>
        <v>0</v>
      </c>
      <c r="E1820" s="205">
        <f t="shared" si="175"/>
        <v>4.5714285714285718E-3</v>
      </c>
      <c r="F1820" s="52">
        <f t="shared" si="174"/>
        <v>1664.129746737502</v>
      </c>
      <c r="G1820" s="205">
        <f t="shared" si="176"/>
        <v>4.195804195804196E-2</v>
      </c>
      <c r="H1820" s="52">
        <f t="shared" si="177"/>
        <v>4382.7888495649986</v>
      </c>
      <c r="I1820" s="81">
        <v>0.05</v>
      </c>
      <c r="J1820" s="52">
        <f t="shared" si="178"/>
        <v>38454.140535416584</v>
      </c>
      <c r="K1820" s="81">
        <v>0</v>
      </c>
      <c r="L1820" s="52">
        <f t="shared" si="179"/>
        <v>0</v>
      </c>
      <c r="M1820" s="81">
        <v>0.05</v>
      </c>
      <c r="N1820" s="52">
        <f t="shared" si="180"/>
        <v>35768.163930428753</v>
      </c>
    </row>
    <row r="1821" spans="1:14" x14ac:dyDescent="0.2">
      <c r="A1821" s="2" t="str">
        <f>D92</f>
        <v>Set-Up Techs</v>
      </c>
      <c r="C1821" s="81">
        <v>0</v>
      </c>
      <c r="D1821" s="52">
        <f t="shared" si="174"/>
        <v>0</v>
      </c>
      <c r="E1821" s="205">
        <f t="shared" si="175"/>
        <v>0</v>
      </c>
      <c r="F1821" s="52">
        <f t="shared" si="174"/>
        <v>0</v>
      </c>
      <c r="G1821" s="205">
        <f t="shared" si="176"/>
        <v>0.1048951048951049</v>
      </c>
      <c r="H1821" s="52">
        <f t="shared" si="177"/>
        <v>10956.972123912496</v>
      </c>
      <c r="I1821" s="81">
        <v>0</v>
      </c>
      <c r="J1821" s="52">
        <f t="shared" si="178"/>
        <v>0</v>
      </c>
      <c r="K1821" s="81">
        <v>0</v>
      </c>
      <c r="L1821" s="52">
        <f t="shared" si="179"/>
        <v>0</v>
      </c>
      <c r="M1821" s="81">
        <v>0</v>
      </c>
      <c r="N1821" s="52">
        <f t="shared" si="180"/>
        <v>0</v>
      </c>
    </row>
    <row r="1822" spans="1:14" x14ac:dyDescent="0.2">
      <c r="A1822" s="2" t="str">
        <f>D94</f>
        <v>Mat'l Handling</v>
      </c>
      <c r="C1822" s="81">
        <v>0</v>
      </c>
      <c r="D1822" s="52">
        <f t="shared" si="174"/>
        <v>0</v>
      </c>
      <c r="E1822" s="205">
        <f t="shared" si="175"/>
        <v>0</v>
      </c>
      <c r="F1822" s="52">
        <f t="shared" si="174"/>
        <v>0</v>
      </c>
      <c r="G1822" s="205">
        <f t="shared" si="176"/>
        <v>6.2937062937062943E-2</v>
      </c>
      <c r="H1822" s="52">
        <f t="shared" si="177"/>
        <v>6574.1832743474979</v>
      </c>
      <c r="I1822" s="81">
        <v>0</v>
      </c>
      <c r="J1822" s="52">
        <f t="shared" si="178"/>
        <v>0</v>
      </c>
      <c r="K1822" s="81">
        <v>0</v>
      </c>
      <c r="L1822" s="52">
        <f t="shared" si="179"/>
        <v>0</v>
      </c>
      <c r="M1822" s="81">
        <v>0</v>
      </c>
      <c r="N1822" s="52">
        <f t="shared" si="180"/>
        <v>0</v>
      </c>
    </row>
    <row r="1823" spans="1:14" x14ac:dyDescent="0.2">
      <c r="A1823" s="2" t="str">
        <f>D96</f>
        <v>Ship &amp; Receive</v>
      </c>
      <c r="C1823" s="81">
        <v>0</v>
      </c>
      <c r="D1823" s="52">
        <f t="shared" si="174"/>
        <v>0</v>
      </c>
      <c r="E1823" s="205">
        <f t="shared" si="175"/>
        <v>0</v>
      </c>
      <c r="F1823" s="52">
        <f t="shared" si="174"/>
        <v>0</v>
      </c>
      <c r="G1823" s="205">
        <f t="shared" si="176"/>
        <v>6.2937062937062943E-2</v>
      </c>
      <c r="H1823" s="52">
        <f t="shared" si="177"/>
        <v>6574.1832743474979</v>
      </c>
      <c r="I1823" s="81">
        <v>0</v>
      </c>
      <c r="J1823" s="52">
        <f t="shared" si="178"/>
        <v>0</v>
      </c>
      <c r="K1823" s="81">
        <v>0</v>
      </c>
      <c r="L1823" s="52">
        <f t="shared" si="179"/>
        <v>0</v>
      </c>
      <c r="M1823" s="81">
        <v>0</v>
      </c>
      <c r="N1823" s="52">
        <f t="shared" si="180"/>
        <v>0</v>
      </c>
    </row>
    <row r="1824" spans="1:14" x14ac:dyDescent="0.2">
      <c r="A1824" s="2" t="str">
        <f>D98</f>
        <v>Whse Labor</v>
      </c>
      <c r="C1824" s="81">
        <v>0</v>
      </c>
      <c r="D1824" s="52">
        <f t="shared" si="174"/>
        <v>0</v>
      </c>
      <c r="E1824" s="205">
        <f t="shared" si="175"/>
        <v>0</v>
      </c>
      <c r="F1824" s="52">
        <f t="shared" si="174"/>
        <v>0</v>
      </c>
      <c r="G1824" s="205">
        <f t="shared" si="176"/>
        <v>0.1048951048951049</v>
      </c>
      <c r="H1824" s="52">
        <f t="shared" si="177"/>
        <v>10956.972123912496</v>
      </c>
      <c r="I1824" s="81">
        <v>0</v>
      </c>
      <c r="J1824" s="52">
        <f t="shared" si="178"/>
        <v>0</v>
      </c>
      <c r="K1824" s="81">
        <v>0.05</v>
      </c>
      <c r="L1824" s="52">
        <f t="shared" si="179"/>
        <v>35643.163930428753</v>
      </c>
      <c r="M1824" s="81">
        <v>0</v>
      </c>
      <c r="N1824" s="52">
        <f t="shared" si="180"/>
        <v>0</v>
      </c>
    </row>
    <row r="1825" spans="1:14" x14ac:dyDescent="0.2">
      <c r="A1825" s="2" t="str">
        <f>D100</f>
        <v>Future Use 16</v>
      </c>
      <c r="C1825" s="290">
        <v>0</v>
      </c>
      <c r="D1825" s="52">
        <f t="shared" si="174"/>
        <v>0</v>
      </c>
      <c r="E1825" s="205">
        <f t="shared" si="175"/>
        <v>0</v>
      </c>
      <c r="F1825" s="52">
        <f t="shared" si="174"/>
        <v>0</v>
      </c>
      <c r="G1825" s="205">
        <f t="shared" si="176"/>
        <v>0</v>
      </c>
      <c r="H1825" s="52">
        <f t="shared" si="177"/>
        <v>0</v>
      </c>
      <c r="I1825" s="290">
        <v>0</v>
      </c>
      <c r="J1825" s="52">
        <f t="shared" si="178"/>
        <v>0</v>
      </c>
      <c r="K1825" s="290">
        <v>0</v>
      </c>
      <c r="L1825" s="52">
        <f t="shared" si="179"/>
        <v>0</v>
      </c>
      <c r="M1825" s="290">
        <v>0</v>
      </c>
      <c r="N1825" s="52">
        <f t="shared" si="180"/>
        <v>0</v>
      </c>
    </row>
    <row r="1826" spans="1:14" x14ac:dyDescent="0.2">
      <c r="A1826" s="2" t="str">
        <f>D102</f>
        <v>Future Use 17</v>
      </c>
      <c r="C1826" s="290">
        <v>0</v>
      </c>
      <c r="D1826" s="52">
        <f t="shared" si="174"/>
        <v>0</v>
      </c>
      <c r="E1826" s="205">
        <f t="shared" si="175"/>
        <v>0</v>
      </c>
      <c r="F1826" s="52">
        <f t="shared" si="174"/>
        <v>0</v>
      </c>
      <c r="G1826" s="205">
        <f t="shared" si="176"/>
        <v>0</v>
      </c>
      <c r="H1826" s="52">
        <f t="shared" si="177"/>
        <v>0</v>
      </c>
      <c r="I1826" s="290">
        <v>0</v>
      </c>
      <c r="J1826" s="52">
        <f t="shared" si="178"/>
        <v>0</v>
      </c>
      <c r="K1826" s="290">
        <v>0</v>
      </c>
      <c r="L1826" s="52">
        <f t="shared" si="179"/>
        <v>0</v>
      </c>
      <c r="M1826" s="290">
        <v>0</v>
      </c>
      <c r="N1826" s="52">
        <f t="shared" si="180"/>
        <v>0</v>
      </c>
    </row>
    <row r="1827" spans="1:14" x14ac:dyDescent="0.2">
      <c r="A1827" s="2" t="str">
        <f>D104</f>
        <v>Future Use 18</v>
      </c>
      <c r="C1827" s="290">
        <v>0</v>
      </c>
      <c r="D1827" s="52">
        <f t="shared" si="174"/>
        <v>0</v>
      </c>
      <c r="E1827" s="205">
        <f t="shared" si="175"/>
        <v>0</v>
      </c>
      <c r="F1827" s="52">
        <f t="shared" si="174"/>
        <v>0</v>
      </c>
      <c r="G1827" s="205">
        <f t="shared" si="176"/>
        <v>0</v>
      </c>
      <c r="H1827" s="52">
        <f t="shared" si="177"/>
        <v>0</v>
      </c>
      <c r="I1827" s="290">
        <v>0</v>
      </c>
      <c r="J1827" s="52">
        <f t="shared" si="178"/>
        <v>0</v>
      </c>
      <c r="K1827" s="290">
        <v>0</v>
      </c>
      <c r="L1827" s="52">
        <f t="shared" si="179"/>
        <v>0</v>
      </c>
      <c r="M1827" s="290">
        <v>0</v>
      </c>
      <c r="N1827" s="52">
        <f t="shared" si="180"/>
        <v>0</v>
      </c>
    </row>
    <row r="1828" spans="1:14" x14ac:dyDescent="0.2">
      <c r="A1828" s="2" t="str">
        <f>D106</f>
        <v>Future Use 19</v>
      </c>
      <c r="C1828" s="290">
        <v>0</v>
      </c>
      <c r="D1828" s="52">
        <f t="shared" si="174"/>
        <v>0</v>
      </c>
      <c r="E1828" s="205">
        <f t="shared" si="175"/>
        <v>0</v>
      </c>
      <c r="F1828" s="52">
        <f t="shared" si="174"/>
        <v>0</v>
      </c>
      <c r="G1828" s="205">
        <f t="shared" si="176"/>
        <v>0</v>
      </c>
      <c r="H1828" s="52">
        <f t="shared" si="177"/>
        <v>0</v>
      </c>
      <c r="I1828" s="290">
        <v>0</v>
      </c>
      <c r="J1828" s="52">
        <f t="shared" si="178"/>
        <v>0</v>
      </c>
      <c r="K1828" s="290">
        <v>0</v>
      </c>
      <c r="L1828" s="52">
        <f t="shared" si="179"/>
        <v>0</v>
      </c>
      <c r="M1828" s="290">
        <v>0</v>
      </c>
      <c r="N1828" s="52">
        <f t="shared" si="180"/>
        <v>0</v>
      </c>
    </row>
    <row r="1829" spans="1:14" x14ac:dyDescent="0.2">
      <c r="A1829" s="2" t="str">
        <f>D108</f>
        <v>EquipHrSupt</v>
      </c>
      <c r="C1829" s="81">
        <v>0</v>
      </c>
      <c r="D1829" s="52">
        <f t="shared" si="174"/>
        <v>0</v>
      </c>
      <c r="E1829" s="8" t="s">
        <v>271</v>
      </c>
      <c r="F1829" s="8" t="s">
        <v>271</v>
      </c>
      <c r="G1829" s="8" t="s">
        <v>271</v>
      </c>
      <c r="H1829" s="8" t="s">
        <v>271</v>
      </c>
      <c r="I1829" s="81">
        <v>0</v>
      </c>
      <c r="J1829" s="52">
        <f t="shared" si="178"/>
        <v>0</v>
      </c>
      <c r="K1829" s="81">
        <v>0</v>
      </c>
      <c r="L1829" s="52">
        <f t="shared" si="179"/>
        <v>0</v>
      </c>
      <c r="M1829" s="81">
        <v>0</v>
      </c>
      <c r="N1829" s="52">
        <f t="shared" si="180"/>
        <v>0</v>
      </c>
    </row>
    <row r="1830" spans="1:14" x14ac:dyDescent="0.2">
      <c r="A1830" s="2" t="str">
        <f>D110</f>
        <v>LaborHrSupt</v>
      </c>
      <c r="C1830" s="86">
        <v>0</v>
      </c>
      <c r="D1830" s="52">
        <f t="shared" si="174"/>
        <v>0</v>
      </c>
      <c r="E1830" s="8" t="s">
        <v>271</v>
      </c>
      <c r="F1830" s="8" t="s">
        <v>271</v>
      </c>
      <c r="G1830" s="8" t="s">
        <v>271</v>
      </c>
      <c r="H1830" s="8" t="s">
        <v>271</v>
      </c>
      <c r="I1830" s="86">
        <v>0</v>
      </c>
      <c r="J1830" s="52">
        <f t="shared" si="178"/>
        <v>0</v>
      </c>
      <c r="K1830" s="86">
        <v>0</v>
      </c>
      <c r="L1830" s="52">
        <f t="shared" si="179"/>
        <v>0</v>
      </c>
      <c r="M1830" s="86">
        <v>0</v>
      </c>
      <c r="N1830" s="52">
        <f t="shared" si="180"/>
        <v>0</v>
      </c>
    </row>
    <row r="1832" spans="1:14" x14ac:dyDescent="0.2">
      <c r="A1832" s="2" t="str">
        <f>D130</f>
        <v>Rubber</v>
      </c>
      <c r="C1832" s="75">
        <v>0</v>
      </c>
      <c r="D1832" s="52">
        <f t="shared" si="174"/>
        <v>0</v>
      </c>
      <c r="E1832" s="205">
        <f t="shared" ref="E1832:E1843" si="181">E391</f>
        <v>2.8571428571428571E-2</v>
      </c>
      <c r="F1832" s="52">
        <f t="shared" si="174"/>
        <v>10400.810917109387</v>
      </c>
      <c r="G1832" s="8" t="s">
        <v>271</v>
      </c>
      <c r="H1832" s="8" t="s">
        <v>271</v>
      </c>
      <c r="I1832" s="75">
        <v>0</v>
      </c>
      <c r="J1832" s="52">
        <f t="shared" ref="J1832:J1843" si="182">J$1808*I1832</f>
        <v>0</v>
      </c>
      <c r="K1832" s="75">
        <v>0.05</v>
      </c>
      <c r="L1832" s="52">
        <f t="shared" si="179"/>
        <v>35643.163930428753</v>
      </c>
      <c r="M1832" s="75">
        <v>0</v>
      </c>
      <c r="N1832" s="52">
        <f t="shared" ref="N1832:N1843" si="183">N$1808*M1832</f>
        <v>0</v>
      </c>
    </row>
    <row r="1833" spans="1:14" x14ac:dyDescent="0.2">
      <c r="A1833" s="2" t="str">
        <f>D132</f>
        <v>T/P Supp #02</v>
      </c>
      <c r="C1833" s="290">
        <v>0</v>
      </c>
      <c r="D1833" s="52">
        <f t="shared" si="174"/>
        <v>0</v>
      </c>
      <c r="E1833" s="205">
        <f t="shared" si="181"/>
        <v>0</v>
      </c>
      <c r="F1833" s="52">
        <f t="shared" si="174"/>
        <v>0</v>
      </c>
      <c r="G1833" s="8" t="s">
        <v>271</v>
      </c>
      <c r="H1833" s="8" t="s">
        <v>271</v>
      </c>
      <c r="I1833" s="290">
        <v>0</v>
      </c>
      <c r="J1833" s="52">
        <f t="shared" si="182"/>
        <v>0</v>
      </c>
      <c r="K1833" s="290">
        <v>0</v>
      </c>
      <c r="L1833" s="52">
        <f t="shared" si="179"/>
        <v>0</v>
      </c>
      <c r="M1833" s="290">
        <v>0</v>
      </c>
      <c r="N1833" s="52">
        <f t="shared" si="183"/>
        <v>0</v>
      </c>
    </row>
    <row r="1834" spans="1:14" x14ac:dyDescent="0.2">
      <c r="A1834" s="2" t="str">
        <f>D134</f>
        <v>T/P Supp #03</v>
      </c>
      <c r="C1834" s="290">
        <v>0</v>
      </c>
      <c r="D1834" s="52">
        <f t="shared" si="174"/>
        <v>0</v>
      </c>
      <c r="E1834" s="205">
        <f t="shared" si="181"/>
        <v>0</v>
      </c>
      <c r="F1834" s="52">
        <f t="shared" si="174"/>
        <v>0</v>
      </c>
      <c r="G1834" s="8" t="s">
        <v>271</v>
      </c>
      <c r="H1834" s="8" t="s">
        <v>271</v>
      </c>
      <c r="I1834" s="290">
        <v>0</v>
      </c>
      <c r="J1834" s="52">
        <f t="shared" si="182"/>
        <v>0</v>
      </c>
      <c r="K1834" s="290">
        <v>0</v>
      </c>
      <c r="L1834" s="52">
        <f t="shared" si="179"/>
        <v>0</v>
      </c>
      <c r="M1834" s="290">
        <v>0</v>
      </c>
      <c r="N1834" s="52">
        <f t="shared" si="183"/>
        <v>0</v>
      </c>
    </row>
    <row r="1835" spans="1:14" x14ac:dyDescent="0.2">
      <c r="A1835" s="2" t="str">
        <f>D136</f>
        <v>T/P Supp #04</v>
      </c>
      <c r="C1835" s="290">
        <v>0</v>
      </c>
      <c r="D1835" s="52">
        <f t="shared" si="174"/>
        <v>0</v>
      </c>
      <c r="E1835" s="205">
        <f t="shared" si="181"/>
        <v>0</v>
      </c>
      <c r="F1835" s="52">
        <f t="shared" si="174"/>
        <v>0</v>
      </c>
      <c r="G1835" s="8" t="s">
        <v>271</v>
      </c>
      <c r="H1835" s="8" t="s">
        <v>271</v>
      </c>
      <c r="I1835" s="290">
        <v>0</v>
      </c>
      <c r="J1835" s="52">
        <f t="shared" si="182"/>
        <v>0</v>
      </c>
      <c r="K1835" s="290">
        <v>0</v>
      </c>
      <c r="L1835" s="52">
        <f t="shared" si="179"/>
        <v>0</v>
      </c>
      <c r="M1835" s="290">
        <v>0</v>
      </c>
      <c r="N1835" s="52">
        <f t="shared" si="183"/>
        <v>0</v>
      </c>
    </row>
    <row r="1836" spans="1:14" x14ac:dyDescent="0.2">
      <c r="A1836" s="2" t="str">
        <f>D138</f>
        <v>T/P Supp #05</v>
      </c>
      <c r="C1836" s="290">
        <v>0</v>
      </c>
      <c r="D1836" s="52">
        <f t="shared" si="174"/>
        <v>0</v>
      </c>
      <c r="E1836" s="205">
        <f t="shared" si="181"/>
        <v>0</v>
      </c>
      <c r="F1836" s="52">
        <f t="shared" si="174"/>
        <v>0</v>
      </c>
      <c r="G1836" s="8" t="s">
        <v>271</v>
      </c>
      <c r="H1836" s="8" t="s">
        <v>271</v>
      </c>
      <c r="I1836" s="290">
        <v>0</v>
      </c>
      <c r="J1836" s="52">
        <f t="shared" si="182"/>
        <v>0</v>
      </c>
      <c r="K1836" s="290">
        <v>0</v>
      </c>
      <c r="L1836" s="52">
        <f t="shared" si="179"/>
        <v>0</v>
      </c>
      <c r="M1836" s="290">
        <v>0</v>
      </c>
      <c r="N1836" s="52">
        <f t="shared" si="183"/>
        <v>0</v>
      </c>
    </row>
    <row r="1837" spans="1:14" x14ac:dyDescent="0.2">
      <c r="A1837" s="2" t="str">
        <f>D140</f>
        <v>T/P Supp #06</v>
      </c>
      <c r="C1837" s="290">
        <v>0</v>
      </c>
      <c r="D1837" s="52">
        <f t="shared" si="174"/>
        <v>0</v>
      </c>
      <c r="E1837" s="205">
        <f t="shared" si="181"/>
        <v>0</v>
      </c>
      <c r="F1837" s="52">
        <f t="shared" si="174"/>
        <v>0</v>
      </c>
      <c r="G1837" s="8" t="s">
        <v>271</v>
      </c>
      <c r="H1837" s="8" t="s">
        <v>271</v>
      </c>
      <c r="I1837" s="290">
        <v>0</v>
      </c>
      <c r="J1837" s="52">
        <f t="shared" si="182"/>
        <v>0</v>
      </c>
      <c r="K1837" s="290">
        <v>0</v>
      </c>
      <c r="L1837" s="52">
        <f t="shared" si="179"/>
        <v>0</v>
      </c>
      <c r="M1837" s="290">
        <v>0</v>
      </c>
      <c r="N1837" s="52">
        <f t="shared" si="183"/>
        <v>0</v>
      </c>
    </row>
    <row r="1838" spans="1:14" x14ac:dyDescent="0.2">
      <c r="A1838" s="2" t="str">
        <f>D142</f>
        <v>Purch Comps</v>
      </c>
      <c r="C1838" s="81">
        <v>0</v>
      </c>
      <c r="D1838" s="52">
        <f t="shared" si="174"/>
        <v>0</v>
      </c>
      <c r="E1838" s="205">
        <f t="shared" si="181"/>
        <v>2.8571428571428571E-2</v>
      </c>
      <c r="F1838" s="52">
        <f t="shared" si="174"/>
        <v>10400.810917109387</v>
      </c>
      <c r="G1838" s="8" t="s">
        <v>271</v>
      </c>
      <c r="H1838" s="8" t="s">
        <v>271</v>
      </c>
      <c r="I1838" s="81">
        <v>0</v>
      </c>
      <c r="J1838" s="52">
        <f t="shared" si="182"/>
        <v>0</v>
      </c>
      <c r="K1838" s="81">
        <v>0.05</v>
      </c>
      <c r="L1838" s="52">
        <f t="shared" si="179"/>
        <v>35643.163930428753</v>
      </c>
      <c r="M1838" s="81">
        <v>0.05</v>
      </c>
      <c r="N1838" s="52">
        <f t="shared" si="183"/>
        <v>35768.163930428753</v>
      </c>
    </row>
    <row r="1839" spans="1:14" x14ac:dyDescent="0.2">
      <c r="A1839" s="2" t="str">
        <f>D144</f>
        <v>Pkg Material</v>
      </c>
      <c r="C1839" s="81">
        <v>0</v>
      </c>
      <c r="D1839" s="52">
        <f t="shared" si="174"/>
        <v>0</v>
      </c>
      <c r="E1839" s="205">
        <f t="shared" si="181"/>
        <v>1.4285714285714285E-2</v>
      </c>
      <c r="F1839" s="52">
        <f t="shared" si="174"/>
        <v>5200.4054585546937</v>
      </c>
      <c r="G1839" s="8" t="s">
        <v>271</v>
      </c>
      <c r="H1839" s="8" t="s">
        <v>271</v>
      </c>
      <c r="I1839" s="81">
        <v>0</v>
      </c>
      <c r="J1839" s="52">
        <f t="shared" si="182"/>
        <v>0</v>
      </c>
      <c r="K1839" s="81">
        <v>0.05</v>
      </c>
      <c r="L1839" s="52">
        <f t="shared" si="179"/>
        <v>35643.163930428753</v>
      </c>
      <c r="M1839" s="81">
        <v>0</v>
      </c>
      <c r="N1839" s="52">
        <f t="shared" si="183"/>
        <v>0</v>
      </c>
    </row>
    <row r="1840" spans="1:14" x14ac:dyDescent="0.2">
      <c r="A1840" s="2" t="str">
        <f>D146</f>
        <v>Molds</v>
      </c>
      <c r="C1840" s="81">
        <v>0</v>
      </c>
      <c r="D1840" s="52">
        <f t="shared" si="174"/>
        <v>0</v>
      </c>
      <c r="E1840" s="205">
        <f t="shared" si="181"/>
        <v>1.7142857142857144E-2</v>
      </c>
      <c r="F1840" s="52">
        <f t="shared" si="174"/>
        <v>6240.486550265633</v>
      </c>
      <c r="G1840" s="8" t="s">
        <v>271</v>
      </c>
      <c r="H1840" s="8" t="s">
        <v>271</v>
      </c>
      <c r="I1840" s="81">
        <v>0</v>
      </c>
      <c r="J1840" s="52">
        <f t="shared" si="182"/>
        <v>0</v>
      </c>
      <c r="K1840" s="81">
        <v>0</v>
      </c>
      <c r="L1840" s="52">
        <f t="shared" si="179"/>
        <v>0</v>
      </c>
      <c r="M1840" s="81">
        <v>0.2</v>
      </c>
      <c r="N1840" s="52">
        <f t="shared" si="183"/>
        <v>143072.65572171501</v>
      </c>
    </row>
    <row r="1841" spans="1:14" x14ac:dyDescent="0.2">
      <c r="A1841" s="2" t="str">
        <f>D148</f>
        <v>T/P Supp #10</v>
      </c>
      <c r="C1841" s="290">
        <v>0</v>
      </c>
      <c r="D1841" s="52">
        <f t="shared" si="174"/>
        <v>0</v>
      </c>
      <c r="E1841" s="205">
        <f t="shared" si="181"/>
        <v>0</v>
      </c>
      <c r="F1841" s="52">
        <f t="shared" si="174"/>
        <v>0</v>
      </c>
      <c r="G1841" s="8" t="s">
        <v>271</v>
      </c>
      <c r="H1841" s="8" t="s">
        <v>271</v>
      </c>
      <c r="I1841" s="290">
        <v>0</v>
      </c>
      <c r="J1841" s="52">
        <f t="shared" si="182"/>
        <v>0</v>
      </c>
      <c r="K1841" s="290">
        <v>0</v>
      </c>
      <c r="L1841" s="52">
        <f t="shared" si="179"/>
        <v>0</v>
      </c>
      <c r="M1841" s="290">
        <v>0</v>
      </c>
      <c r="N1841" s="52">
        <f t="shared" si="183"/>
        <v>0</v>
      </c>
    </row>
    <row r="1842" spans="1:14" x14ac:dyDescent="0.2">
      <c r="A1842" s="2" t="str">
        <f>D150</f>
        <v>T/P Supp #11</v>
      </c>
      <c r="C1842" s="290">
        <v>0</v>
      </c>
      <c r="D1842" s="52">
        <f t="shared" si="174"/>
        <v>0</v>
      </c>
      <c r="E1842" s="205">
        <f t="shared" si="181"/>
        <v>0</v>
      </c>
      <c r="F1842" s="52">
        <f t="shared" si="174"/>
        <v>0</v>
      </c>
      <c r="G1842" s="8" t="s">
        <v>271</v>
      </c>
      <c r="H1842" s="8" t="s">
        <v>271</v>
      </c>
      <c r="I1842" s="290">
        <v>0</v>
      </c>
      <c r="J1842" s="52">
        <f t="shared" si="182"/>
        <v>0</v>
      </c>
      <c r="K1842" s="290">
        <v>0</v>
      </c>
      <c r="L1842" s="52">
        <f t="shared" si="179"/>
        <v>0</v>
      </c>
      <c r="M1842" s="290">
        <v>0</v>
      </c>
      <c r="N1842" s="52">
        <f t="shared" si="183"/>
        <v>0</v>
      </c>
    </row>
    <row r="1843" spans="1:14" x14ac:dyDescent="0.2">
      <c r="A1843" s="2" t="str">
        <f>D152</f>
        <v>T/P Supp #12</v>
      </c>
      <c r="C1843" s="291">
        <v>0</v>
      </c>
      <c r="D1843" s="52">
        <f t="shared" si="174"/>
        <v>0</v>
      </c>
      <c r="E1843" s="205">
        <f t="shared" si="181"/>
        <v>0</v>
      </c>
      <c r="F1843" s="52">
        <f t="shared" si="174"/>
        <v>0</v>
      </c>
      <c r="G1843" s="8" t="s">
        <v>271</v>
      </c>
      <c r="H1843" s="8" t="s">
        <v>271</v>
      </c>
      <c r="I1843" s="291">
        <v>0</v>
      </c>
      <c r="J1843" s="52">
        <f t="shared" si="182"/>
        <v>0</v>
      </c>
      <c r="K1843" s="291">
        <v>0</v>
      </c>
      <c r="L1843" s="52">
        <f t="shared" si="179"/>
        <v>0</v>
      </c>
      <c r="M1843" s="291">
        <v>0</v>
      </c>
      <c r="N1843" s="52">
        <f t="shared" si="183"/>
        <v>0</v>
      </c>
    </row>
    <row r="1845" spans="1:14" x14ac:dyDescent="0.2">
      <c r="A1845" s="2" t="str">
        <f>D190</f>
        <v>Prod Labor</v>
      </c>
      <c r="C1845" s="75">
        <v>0</v>
      </c>
      <c r="D1845" s="52">
        <f t="shared" si="174"/>
        <v>0</v>
      </c>
      <c r="E1845" s="8" t="s">
        <v>271</v>
      </c>
      <c r="F1845" s="8" t="s">
        <v>271</v>
      </c>
      <c r="G1845" s="205">
        <f>K1779</f>
        <v>0.41958041958041958</v>
      </c>
      <c r="H1845" s="52">
        <f>H$1808*G1845</f>
        <v>43827.888495649982</v>
      </c>
      <c r="I1845" s="75">
        <v>0</v>
      </c>
      <c r="J1845" s="52">
        <f>J$1808*I1845</f>
        <v>0</v>
      </c>
      <c r="K1845" s="75">
        <v>0.1</v>
      </c>
      <c r="L1845" s="52">
        <f>L$1808*K1845</f>
        <v>71286.327860857506</v>
      </c>
      <c r="M1845" s="75">
        <v>0</v>
      </c>
      <c r="N1845" s="52">
        <f>N$1808*M1845</f>
        <v>0</v>
      </c>
    </row>
    <row r="1846" spans="1:14" x14ac:dyDescent="0.2">
      <c r="A1846" s="2" t="str">
        <f>D192</f>
        <v>Prod Labor B</v>
      </c>
      <c r="C1846" s="290">
        <v>0</v>
      </c>
      <c r="D1846" s="52">
        <f t="shared" si="174"/>
        <v>0</v>
      </c>
      <c r="E1846" s="8" t="s">
        <v>271</v>
      </c>
      <c r="F1846" s="8" t="s">
        <v>271</v>
      </c>
      <c r="G1846" s="205">
        <f>K1780</f>
        <v>0</v>
      </c>
      <c r="H1846" s="52">
        <f>H$1808*G1846</f>
        <v>0</v>
      </c>
      <c r="I1846" s="290">
        <v>0</v>
      </c>
      <c r="J1846" s="52">
        <f>J$1808*I1846</f>
        <v>0</v>
      </c>
      <c r="K1846" s="290">
        <v>0</v>
      </c>
      <c r="L1846" s="52">
        <f>L$1808*K1846</f>
        <v>0</v>
      </c>
      <c r="M1846" s="290">
        <v>0</v>
      </c>
      <c r="N1846" s="52">
        <f>N$1808*M1846</f>
        <v>0</v>
      </c>
    </row>
    <row r="1847" spans="1:14" x14ac:dyDescent="0.2">
      <c r="A1847" s="2" t="str">
        <f>D194</f>
        <v>Prod Labor C</v>
      </c>
      <c r="C1847" s="290">
        <v>0</v>
      </c>
      <c r="D1847" s="52">
        <f t="shared" si="174"/>
        <v>0</v>
      </c>
      <c r="E1847" s="8" t="s">
        <v>271</v>
      </c>
      <c r="F1847" s="8" t="s">
        <v>271</v>
      </c>
      <c r="G1847" s="205">
        <f>K1781</f>
        <v>0</v>
      </c>
      <c r="H1847" s="52">
        <f>H$1808*G1847</f>
        <v>0</v>
      </c>
      <c r="I1847" s="290">
        <v>0</v>
      </c>
      <c r="J1847" s="52">
        <f>J$1808*I1847</f>
        <v>0</v>
      </c>
      <c r="K1847" s="290">
        <v>0</v>
      </c>
      <c r="L1847" s="52">
        <f>L$1808*K1847</f>
        <v>0</v>
      </c>
      <c r="M1847" s="290">
        <v>0</v>
      </c>
      <c r="N1847" s="52">
        <f>N$1808*M1847</f>
        <v>0</v>
      </c>
    </row>
    <row r="1848" spans="1:14" x14ac:dyDescent="0.2">
      <c r="A1848" s="2" t="str">
        <f>D196</f>
        <v>Prod Labor D</v>
      </c>
      <c r="C1848" s="290">
        <v>0</v>
      </c>
      <c r="D1848" s="52">
        <f t="shared" si="174"/>
        <v>0</v>
      </c>
      <c r="E1848" s="8" t="s">
        <v>271</v>
      </c>
      <c r="F1848" s="8" t="s">
        <v>271</v>
      </c>
      <c r="G1848" s="205">
        <f>K1782</f>
        <v>0</v>
      </c>
      <c r="H1848" s="52">
        <f>H$1808*G1848</f>
        <v>0</v>
      </c>
      <c r="I1848" s="290">
        <v>0</v>
      </c>
      <c r="J1848" s="52">
        <f>J$1808*I1848</f>
        <v>0</v>
      </c>
      <c r="K1848" s="290">
        <v>0</v>
      </c>
      <c r="L1848" s="52">
        <f>L$1808*K1848</f>
        <v>0</v>
      </c>
      <c r="M1848" s="290">
        <v>0</v>
      </c>
      <c r="N1848" s="52">
        <f>N$1808*M1848</f>
        <v>0</v>
      </c>
    </row>
    <row r="1849" spans="1:14" x14ac:dyDescent="0.2">
      <c r="A1849" s="2" t="str">
        <f>D198</f>
        <v>PrdContrLab</v>
      </c>
      <c r="C1849" s="291">
        <v>0</v>
      </c>
      <c r="D1849" s="52">
        <f t="shared" si="174"/>
        <v>0</v>
      </c>
      <c r="E1849" s="8" t="s">
        <v>271</v>
      </c>
      <c r="F1849" s="8" t="s">
        <v>271</v>
      </c>
      <c r="G1849" s="205">
        <f>K1783</f>
        <v>0</v>
      </c>
      <c r="H1849" s="52">
        <f>H$1808*G1849</f>
        <v>0</v>
      </c>
      <c r="I1849" s="291">
        <v>0</v>
      </c>
      <c r="J1849" s="52">
        <f>J$1808*I1849</f>
        <v>0</v>
      </c>
      <c r="K1849" s="291">
        <v>0</v>
      </c>
      <c r="L1849" s="52">
        <f>L$1808*K1849</f>
        <v>0</v>
      </c>
      <c r="M1849" s="291">
        <v>0</v>
      </c>
      <c r="N1849" s="52">
        <f>N$1808*M1849</f>
        <v>0</v>
      </c>
    </row>
    <row r="1851" spans="1:14" x14ac:dyDescent="0.2">
      <c r="A1851" s="2" t="str">
        <f>D202</f>
        <v>Press Set-Ups</v>
      </c>
      <c r="C1851" s="75">
        <v>0</v>
      </c>
      <c r="D1851" s="52">
        <f>D$1808*C1851</f>
        <v>0</v>
      </c>
      <c r="E1851" s="205">
        <f>J375</f>
        <v>0</v>
      </c>
      <c r="F1851" s="52">
        <f t="shared" si="174"/>
        <v>0</v>
      </c>
      <c r="G1851" s="8" t="s">
        <v>271</v>
      </c>
      <c r="H1851" s="8" t="s">
        <v>271</v>
      </c>
      <c r="I1851" s="75">
        <v>0</v>
      </c>
      <c r="J1851" s="52">
        <f>J$1808*I1851</f>
        <v>0</v>
      </c>
      <c r="K1851" s="75">
        <v>0</v>
      </c>
      <c r="L1851" s="52">
        <f>L$1808*K1851</f>
        <v>0</v>
      </c>
      <c r="M1851" s="75">
        <v>0</v>
      </c>
      <c r="N1851" s="52">
        <f>N$1808*M1851</f>
        <v>0</v>
      </c>
    </row>
    <row r="1852" spans="1:14" x14ac:dyDescent="0.2">
      <c r="A1852" s="2" t="str">
        <f>D204</f>
        <v>ProWtEvnt 02</v>
      </c>
      <c r="C1852" s="290">
        <v>0</v>
      </c>
      <c r="D1852" s="52">
        <f>D$1808*C1852</f>
        <v>0</v>
      </c>
      <c r="E1852" s="205">
        <f>J376</f>
        <v>0</v>
      </c>
      <c r="F1852" s="52">
        <f t="shared" si="174"/>
        <v>0</v>
      </c>
      <c r="G1852" s="8" t="s">
        <v>271</v>
      </c>
      <c r="H1852" s="8" t="s">
        <v>271</v>
      </c>
      <c r="I1852" s="290">
        <v>0</v>
      </c>
      <c r="J1852" s="52">
        <f>J$1808*I1852</f>
        <v>0</v>
      </c>
      <c r="K1852" s="290">
        <v>0</v>
      </c>
      <c r="L1852" s="52">
        <f>L$1808*K1852</f>
        <v>0</v>
      </c>
      <c r="M1852" s="290">
        <v>0</v>
      </c>
      <c r="N1852" s="52">
        <f>N$1808*M1852</f>
        <v>0</v>
      </c>
    </row>
    <row r="1853" spans="1:14" x14ac:dyDescent="0.2">
      <c r="A1853" s="2" t="str">
        <f>D206</f>
        <v>ProWtEvnt 03</v>
      </c>
      <c r="C1853" s="365">
        <v>0</v>
      </c>
      <c r="D1853" s="99">
        <f>D$1808*C1853</f>
        <v>0</v>
      </c>
      <c r="E1853" s="208">
        <f>J377</f>
        <v>0</v>
      </c>
      <c r="F1853" s="99">
        <f t="shared" si="174"/>
        <v>0</v>
      </c>
      <c r="G1853" s="209" t="s">
        <v>271</v>
      </c>
      <c r="H1853" s="209" t="s">
        <v>271</v>
      </c>
      <c r="I1853" s="365">
        <v>0</v>
      </c>
      <c r="J1853" s="99">
        <f>J$1808*I1853</f>
        <v>0</v>
      </c>
      <c r="K1853" s="365">
        <v>0</v>
      </c>
      <c r="L1853" s="99">
        <f>L$1808*K1853</f>
        <v>0</v>
      </c>
      <c r="M1853" s="365">
        <v>0</v>
      </c>
      <c r="N1853" s="99">
        <f>N$1808*M1853</f>
        <v>0</v>
      </c>
    </row>
    <row r="1855" spans="1:14" x14ac:dyDescent="0.2">
      <c r="B1855" s="8" t="s">
        <v>279</v>
      </c>
      <c r="C1855" s="70">
        <f t="shared" ref="C1855:N1855" si="184">SUM(C1809:C1854)</f>
        <v>0.1</v>
      </c>
      <c r="D1855" s="52">
        <f t="shared" si="184"/>
        <v>29028.382098828577</v>
      </c>
      <c r="E1855" s="70">
        <f t="shared" si="184"/>
        <v>0.1502857142857143</v>
      </c>
      <c r="F1855" s="52">
        <f t="shared" si="184"/>
        <v>54708.265423995377</v>
      </c>
      <c r="G1855" s="70">
        <f t="shared" si="184"/>
        <v>1</v>
      </c>
      <c r="H1855" s="52">
        <f t="shared" si="184"/>
        <v>104456.46758129912</v>
      </c>
      <c r="I1855" s="70">
        <f t="shared" si="184"/>
        <v>0.44999999999999996</v>
      </c>
      <c r="J1855" s="52">
        <f t="shared" si="184"/>
        <v>346087.26481874927</v>
      </c>
      <c r="K1855" s="70">
        <f t="shared" si="184"/>
        <v>0.4</v>
      </c>
      <c r="L1855" s="52">
        <f t="shared" si="184"/>
        <v>285145.31144343002</v>
      </c>
      <c r="M1855" s="70">
        <f t="shared" si="184"/>
        <v>0.60000000000000009</v>
      </c>
      <c r="N1855" s="52">
        <f t="shared" si="184"/>
        <v>429217.96716514503</v>
      </c>
    </row>
    <row r="1856" spans="1:14" x14ac:dyDescent="0.2">
      <c r="B1856" s="8"/>
      <c r="C1856" s="70"/>
      <c r="D1856" s="52"/>
      <c r="E1856" s="70"/>
      <c r="F1856" s="52"/>
      <c r="G1856" s="70"/>
      <c r="H1856" s="52"/>
      <c r="I1856" s="70"/>
      <c r="J1856" s="52"/>
      <c r="K1856" s="70"/>
      <c r="L1856" s="52"/>
      <c r="M1856" s="70"/>
      <c r="N1856" s="52"/>
    </row>
    <row r="1857" spans="1:14" x14ac:dyDescent="0.2">
      <c r="B1857" s="8"/>
      <c r="C1857" s="70"/>
      <c r="D1857" s="52"/>
      <c r="E1857" s="70"/>
      <c r="F1857" s="52"/>
      <c r="G1857" s="70"/>
      <c r="H1857" s="52"/>
      <c r="I1857" s="70"/>
      <c r="J1857" s="52"/>
      <c r="K1857" s="70"/>
      <c r="L1857" s="52"/>
      <c r="M1857" s="70"/>
      <c r="N1857" s="52"/>
    </row>
    <row r="1858" spans="1:14" x14ac:dyDescent="0.2">
      <c r="B1858" s="8"/>
      <c r="C1858" s="70"/>
      <c r="D1858" s="52"/>
      <c r="E1858" s="70"/>
      <c r="F1858" s="52"/>
      <c r="G1858" s="70"/>
      <c r="H1858" s="52"/>
      <c r="I1858" s="70"/>
      <c r="J1858" s="52"/>
      <c r="K1858" s="70"/>
      <c r="L1858" s="52"/>
      <c r="M1858" s="70"/>
      <c r="N1858" s="52"/>
    </row>
    <row r="1859" spans="1:14" x14ac:dyDescent="0.2">
      <c r="B1859" s="8"/>
      <c r="C1859" s="70"/>
      <c r="D1859" s="52"/>
      <c r="E1859" s="70"/>
      <c r="F1859" s="52"/>
      <c r="G1859" s="70"/>
      <c r="H1859" s="52"/>
      <c r="I1859" s="70"/>
      <c r="J1859" s="52"/>
      <c r="K1859" s="70"/>
      <c r="L1859" s="52"/>
      <c r="M1859" s="70"/>
      <c r="N1859" s="52"/>
    </row>
    <row r="1860" spans="1:14" x14ac:dyDescent="0.2">
      <c r="B1860" s="8"/>
      <c r="C1860" s="70"/>
      <c r="D1860" s="52"/>
      <c r="E1860" s="70"/>
      <c r="F1860" s="52"/>
      <c r="G1860" s="70"/>
      <c r="H1860" s="52"/>
      <c r="I1860" s="70"/>
      <c r="J1860" s="52"/>
      <c r="K1860" s="70"/>
      <c r="L1860" s="52"/>
      <c r="M1860" s="70"/>
      <c r="N1860" s="52"/>
    </row>
    <row r="1861" spans="1:14" x14ac:dyDescent="0.2">
      <c r="A1861" s="42" t="s">
        <v>276</v>
      </c>
      <c r="N1861" s="8" t="s">
        <v>305</v>
      </c>
    </row>
    <row r="1862" spans="1:14" x14ac:dyDescent="0.2">
      <c r="A1862" s="2" t="str">
        <f>A62</f>
        <v>Plumbco, Inc.</v>
      </c>
      <c r="N1862" s="197" t="s">
        <v>290</v>
      </c>
    </row>
    <row r="1863" spans="1:14" x14ac:dyDescent="0.2">
      <c r="M1863" s="10">
        <f ca="1">NOW()</f>
        <v>43970.333883912041</v>
      </c>
      <c r="N1863" s="11">
        <f ca="1">NOW()</f>
        <v>43970.333883912041</v>
      </c>
    </row>
    <row r="1865" spans="1:14" x14ac:dyDescent="0.2">
      <c r="C1865" s="256" t="s">
        <v>203</v>
      </c>
      <c r="D1865" s="252" t="str">
        <f>D1805</f>
        <v>Maintenance</v>
      </c>
      <c r="E1865" s="256" t="s">
        <v>203</v>
      </c>
      <c r="F1865" s="252" t="str">
        <f>F1805</f>
        <v>Bldg &amp; Grounds</v>
      </c>
      <c r="G1865" s="256" t="s">
        <v>203</v>
      </c>
      <c r="H1865" s="252" t="str">
        <f>H1805</f>
        <v>Hum Resource</v>
      </c>
      <c r="I1865" s="256" t="s">
        <v>203</v>
      </c>
      <c r="J1865" s="252" t="str">
        <f>J1805</f>
        <v>General Mgmt</v>
      </c>
      <c r="K1865" s="256" t="s">
        <v>203</v>
      </c>
      <c r="L1865" s="252" t="str">
        <f>L1805</f>
        <v>Acct &amp; Finance</v>
      </c>
      <c r="M1865" s="256" t="s">
        <v>203</v>
      </c>
      <c r="N1865" s="252" t="str">
        <f>N1805</f>
        <v>Engineering</v>
      </c>
    </row>
    <row r="1866" spans="1:14" x14ac:dyDescent="0.2">
      <c r="C1866" s="98" t="s">
        <v>84</v>
      </c>
      <c r="D1866" s="98" t="s">
        <v>92</v>
      </c>
      <c r="E1866" s="98" t="s">
        <v>84</v>
      </c>
      <c r="F1866" s="98" t="s">
        <v>92</v>
      </c>
      <c r="G1866" s="98" t="s">
        <v>84</v>
      </c>
      <c r="H1866" s="98" t="s">
        <v>92</v>
      </c>
      <c r="I1866" s="98" t="s">
        <v>84</v>
      </c>
      <c r="J1866" s="98" t="s">
        <v>92</v>
      </c>
      <c r="K1866" s="98" t="s">
        <v>84</v>
      </c>
      <c r="L1866" s="98" t="s">
        <v>92</v>
      </c>
      <c r="M1866" s="98" t="s">
        <v>84</v>
      </c>
      <c r="N1866" s="98" t="s">
        <v>92</v>
      </c>
    </row>
    <row r="1868" spans="1:14" x14ac:dyDescent="0.2">
      <c r="A1868" s="2" t="str">
        <f>A1808</f>
        <v>Costs to Distribute</v>
      </c>
      <c r="D1868" s="52">
        <f>D1808</f>
        <v>290283.82098828576</v>
      </c>
      <c r="F1868" s="52">
        <f>F1808</f>
        <v>364028.38209882856</v>
      </c>
      <c r="H1868" s="52">
        <f>H1808</f>
        <v>104456.46758129912</v>
      </c>
      <c r="J1868" s="52">
        <f>J1808</f>
        <v>769082.81070833164</v>
      </c>
      <c r="L1868" s="52">
        <f>L1808</f>
        <v>712863.278608575</v>
      </c>
      <c r="N1868" s="52">
        <f>N1808</f>
        <v>715363.278608575</v>
      </c>
    </row>
    <row r="1870" spans="1:14" x14ac:dyDescent="0.2">
      <c r="A1870" s="2" t="str">
        <f>D208</f>
        <v>Shearing</v>
      </c>
      <c r="C1870" s="75">
        <v>0.05</v>
      </c>
      <c r="D1870" s="52">
        <f t="shared" ref="D1870:D1875" si="185">D$1808*C1870</f>
        <v>14514.191049414288</v>
      </c>
      <c r="E1870" s="70">
        <f t="shared" ref="E1870:E1881" si="186">J379</f>
        <v>1.4285714285714285E-2</v>
      </c>
      <c r="F1870" s="52">
        <f t="shared" ref="F1870:F1881" si="187">F$1868*E1870</f>
        <v>5200.4054585546937</v>
      </c>
      <c r="G1870" s="8" t="s">
        <v>271</v>
      </c>
      <c r="H1870" s="8" t="s">
        <v>271</v>
      </c>
      <c r="I1870" s="75">
        <v>0</v>
      </c>
      <c r="J1870" s="52">
        <f t="shared" ref="J1870:J1875" si="188">J$1808*I1870</f>
        <v>0</v>
      </c>
      <c r="K1870" s="75">
        <v>0</v>
      </c>
      <c r="L1870" s="52">
        <f t="shared" ref="L1870:L1897" si="189">L$1808*K1870</f>
        <v>0</v>
      </c>
      <c r="M1870" s="75">
        <v>0</v>
      </c>
      <c r="N1870" s="52">
        <f t="shared" ref="N1870:N1875" si="190">N$1808*M1870</f>
        <v>0</v>
      </c>
    </row>
    <row r="1871" spans="1:14" x14ac:dyDescent="0.2">
      <c r="A1871" s="2" t="str">
        <f>D210</f>
        <v>Press &lt; 75T</v>
      </c>
      <c r="C1871" s="81">
        <v>0.2</v>
      </c>
      <c r="D1871" s="52">
        <f t="shared" si="185"/>
        <v>58056.764197657154</v>
      </c>
      <c r="E1871" s="70">
        <f t="shared" si="186"/>
        <v>5.7142857142857141E-2</v>
      </c>
      <c r="F1871" s="52">
        <f t="shared" si="187"/>
        <v>20801.621834218775</v>
      </c>
      <c r="G1871" s="8" t="s">
        <v>271</v>
      </c>
      <c r="H1871" s="8" t="s">
        <v>271</v>
      </c>
      <c r="I1871" s="81">
        <v>0</v>
      </c>
      <c r="J1871" s="52">
        <f t="shared" si="188"/>
        <v>0</v>
      </c>
      <c r="K1871" s="81">
        <v>0</v>
      </c>
      <c r="L1871" s="52">
        <f t="shared" si="189"/>
        <v>0</v>
      </c>
      <c r="M1871" s="81">
        <v>0.05</v>
      </c>
      <c r="N1871" s="52">
        <f t="shared" si="190"/>
        <v>35768.163930428753</v>
      </c>
    </row>
    <row r="1872" spans="1:14" x14ac:dyDescent="0.2">
      <c r="A1872" s="2" t="str">
        <f>D212</f>
        <v>Pres 75T-125T</v>
      </c>
      <c r="C1872" s="81">
        <v>0.25</v>
      </c>
      <c r="D1872" s="52">
        <f t="shared" si="185"/>
        <v>72570.955247071441</v>
      </c>
      <c r="E1872" s="70">
        <f t="shared" si="186"/>
        <v>0.10285714285714286</v>
      </c>
      <c r="F1872" s="52">
        <f t="shared" si="187"/>
        <v>37442.919301593793</v>
      </c>
      <c r="G1872" s="8" t="s">
        <v>271</v>
      </c>
      <c r="H1872" s="8" t="s">
        <v>271</v>
      </c>
      <c r="I1872" s="81">
        <v>0</v>
      </c>
      <c r="J1872" s="52">
        <f t="shared" si="188"/>
        <v>0</v>
      </c>
      <c r="K1872" s="81">
        <v>0</v>
      </c>
      <c r="L1872" s="52">
        <f t="shared" si="189"/>
        <v>0</v>
      </c>
      <c r="M1872" s="81">
        <v>0.05</v>
      </c>
      <c r="N1872" s="52">
        <f t="shared" si="190"/>
        <v>35768.163930428753</v>
      </c>
    </row>
    <row r="1873" spans="1:14" x14ac:dyDescent="0.2">
      <c r="A1873" s="2" t="str">
        <f>D214</f>
        <v>Press &gt; 125T</v>
      </c>
      <c r="C1873" s="81">
        <v>0.3</v>
      </c>
      <c r="D1873" s="52">
        <f t="shared" si="185"/>
        <v>87085.14629648572</v>
      </c>
      <c r="E1873" s="70">
        <f t="shared" si="186"/>
        <v>8.4000000000000005E-2</v>
      </c>
      <c r="F1873" s="52">
        <f t="shared" si="187"/>
        <v>30578.384096301601</v>
      </c>
      <c r="G1873" s="8" t="s">
        <v>271</v>
      </c>
      <c r="H1873" s="8" t="s">
        <v>271</v>
      </c>
      <c r="I1873" s="81">
        <v>0</v>
      </c>
      <c r="J1873" s="52">
        <f t="shared" si="188"/>
        <v>0</v>
      </c>
      <c r="K1873" s="81">
        <v>0</v>
      </c>
      <c r="L1873" s="52">
        <f t="shared" si="189"/>
        <v>0</v>
      </c>
      <c r="M1873" s="81">
        <v>0.05</v>
      </c>
      <c r="N1873" s="52">
        <f t="shared" si="190"/>
        <v>35768.163930428753</v>
      </c>
    </row>
    <row r="1874" spans="1:14" x14ac:dyDescent="0.2">
      <c r="A1874" s="2" t="str">
        <f>D216</f>
        <v>Packaging</v>
      </c>
      <c r="C1874" s="81">
        <v>0.1</v>
      </c>
      <c r="D1874" s="52">
        <f t="shared" si="185"/>
        <v>29028.382098828577</v>
      </c>
      <c r="E1874" s="70">
        <f t="shared" si="186"/>
        <v>4.2857142857142858E-2</v>
      </c>
      <c r="F1874" s="52">
        <f t="shared" si="187"/>
        <v>15601.216375664082</v>
      </c>
      <c r="G1874" s="8" t="s">
        <v>271</v>
      </c>
      <c r="H1874" s="8" t="s">
        <v>271</v>
      </c>
      <c r="I1874" s="81">
        <v>0</v>
      </c>
      <c r="J1874" s="52">
        <f t="shared" si="188"/>
        <v>0</v>
      </c>
      <c r="K1874" s="81">
        <v>0</v>
      </c>
      <c r="L1874" s="52">
        <f t="shared" si="189"/>
        <v>0</v>
      </c>
      <c r="M1874" s="81">
        <v>0.05</v>
      </c>
      <c r="N1874" s="52">
        <f t="shared" si="190"/>
        <v>35768.163930428753</v>
      </c>
    </row>
    <row r="1875" spans="1:14" x14ac:dyDescent="0.2">
      <c r="A1875" s="2" t="str">
        <f>D218</f>
        <v>Equip Hour 06</v>
      </c>
      <c r="C1875" s="290">
        <v>0</v>
      </c>
      <c r="D1875" s="52">
        <f t="shared" si="185"/>
        <v>0</v>
      </c>
      <c r="E1875" s="70">
        <f t="shared" si="186"/>
        <v>0</v>
      </c>
      <c r="F1875" s="52">
        <f t="shared" si="187"/>
        <v>0</v>
      </c>
      <c r="G1875" s="8" t="s">
        <v>271</v>
      </c>
      <c r="H1875" s="8" t="s">
        <v>271</v>
      </c>
      <c r="I1875" s="290">
        <v>0</v>
      </c>
      <c r="J1875" s="52">
        <f t="shared" si="188"/>
        <v>0</v>
      </c>
      <c r="K1875" s="290">
        <v>0</v>
      </c>
      <c r="L1875" s="52">
        <f t="shared" si="189"/>
        <v>0</v>
      </c>
      <c r="M1875" s="290">
        <v>0</v>
      </c>
      <c r="N1875" s="52">
        <f t="shared" si="190"/>
        <v>0</v>
      </c>
    </row>
    <row r="1876" spans="1:14" x14ac:dyDescent="0.2">
      <c r="A1876" s="2" t="str">
        <f>D220</f>
        <v>Direct Labr 01</v>
      </c>
      <c r="C1876" s="290">
        <v>0</v>
      </c>
      <c r="D1876" s="52">
        <f t="shared" ref="D1876:D1897" si="191">D$1808*C1876</f>
        <v>0</v>
      </c>
      <c r="E1876" s="70">
        <f t="shared" si="186"/>
        <v>0</v>
      </c>
      <c r="F1876" s="52">
        <f t="shared" si="187"/>
        <v>0</v>
      </c>
      <c r="G1876" s="8" t="s">
        <v>271</v>
      </c>
      <c r="H1876" s="8" t="s">
        <v>271</v>
      </c>
      <c r="I1876" s="290">
        <v>0</v>
      </c>
      <c r="J1876" s="52">
        <f t="shared" ref="J1876:J1897" si="192">J$1808*I1876</f>
        <v>0</v>
      </c>
      <c r="K1876" s="290">
        <v>0</v>
      </c>
      <c r="L1876" s="52">
        <f t="shared" si="189"/>
        <v>0</v>
      </c>
      <c r="M1876" s="290">
        <v>0</v>
      </c>
      <c r="N1876" s="52">
        <f t="shared" ref="N1876:N1897" si="193">N$1808*M1876</f>
        <v>0</v>
      </c>
    </row>
    <row r="1877" spans="1:14" x14ac:dyDescent="0.2">
      <c r="A1877" s="2" t="str">
        <f>D222</f>
        <v>Direct Labr 02</v>
      </c>
      <c r="C1877" s="290">
        <v>0</v>
      </c>
      <c r="D1877" s="52">
        <f t="shared" si="191"/>
        <v>0</v>
      </c>
      <c r="E1877" s="70">
        <f t="shared" si="186"/>
        <v>0</v>
      </c>
      <c r="F1877" s="52">
        <f t="shared" si="187"/>
        <v>0</v>
      </c>
      <c r="G1877" s="8" t="s">
        <v>271</v>
      </c>
      <c r="H1877" s="8" t="s">
        <v>271</v>
      </c>
      <c r="I1877" s="290">
        <v>0</v>
      </c>
      <c r="J1877" s="52">
        <f t="shared" si="192"/>
        <v>0</v>
      </c>
      <c r="K1877" s="290">
        <v>0</v>
      </c>
      <c r="L1877" s="52">
        <f t="shared" si="189"/>
        <v>0</v>
      </c>
      <c r="M1877" s="290">
        <v>0</v>
      </c>
      <c r="N1877" s="52">
        <f t="shared" si="193"/>
        <v>0</v>
      </c>
    </row>
    <row r="1878" spans="1:14" x14ac:dyDescent="0.2">
      <c r="A1878" s="2" t="str">
        <f>D224</f>
        <v>Direct Labr 03</v>
      </c>
      <c r="C1878" s="290">
        <v>0</v>
      </c>
      <c r="D1878" s="52">
        <f t="shared" si="191"/>
        <v>0</v>
      </c>
      <c r="E1878" s="70">
        <f t="shared" si="186"/>
        <v>0</v>
      </c>
      <c r="F1878" s="52">
        <f t="shared" si="187"/>
        <v>0</v>
      </c>
      <c r="G1878" s="8" t="s">
        <v>271</v>
      </c>
      <c r="H1878" s="8" t="s">
        <v>271</v>
      </c>
      <c r="I1878" s="290">
        <v>0</v>
      </c>
      <c r="J1878" s="52">
        <f t="shared" si="192"/>
        <v>0</v>
      </c>
      <c r="K1878" s="290">
        <v>0</v>
      </c>
      <c r="L1878" s="52">
        <f t="shared" si="189"/>
        <v>0</v>
      </c>
      <c r="M1878" s="290">
        <v>0</v>
      </c>
      <c r="N1878" s="52">
        <f t="shared" si="193"/>
        <v>0</v>
      </c>
    </row>
    <row r="1879" spans="1:14" x14ac:dyDescent="0.2">
      <c r="A1879" s="2" t="str">
        <f>D226</f>
        <v>Direct Labr 04</v>
      </c>
      <c r="C1879" s="290">
        <v>0</v>
      </c>
      <c r="D1879" s="52">
        <f t="shared" si="191"/>
        <v>0</v>
      </c>
      <c r="E1879" s="70">
        <f t="shared" si="186"/>
        <v>0</v>
      </c>
      <c r="F1879" s="52">
        <f t="shared" si="187"/>
        <v>0</v>
      </c>
      <c r="G1879" s="8" t="s">
        <v>271</v>
      </c>
      <c r="H1879" s="8" t="s">
        <v>271</v>
      </c>
      <c r="I1879" s="290">
        <v>0</v>
      </c>
      <c r="J1879" s="52">
        <f t="shared" si="192"/>
        <v>0</v>
      </c>
      <c r="K1879" s="290">
        <v>0</v>
      </c>
      <c r="L1879" s="52">
        <f t="shared" si="189"/>
        <v>0</v>
      </c>
      <c r="M1879" s="290">
        <v>0</v>
      </c>
      <c r="N1879" s="52">
        <f t="shared" si="193"/>
        <v>0</v>
      </c>
    </row>
    <row r="1880" spans="1:14" x14ac:dyDescent="0.2">
      <c r="A1880" s="2" t="str">
        <f>D228</f>
        <v>Direct Labr 05</v>
      </c>
      <c r="C1880" s="290">
        <v>0</v>
      </c>
      <c r="D1880" s="52">
        <f t="shared" si="191"/>
        <v>0</v>
      </c>
      <c r="E1880" s="70">
        <f t="shared" si="186"/>
        <v>0</v>
      </c>
      <c r="F1880" s="52">
        <f t="shared" si="187"/>
        <v>0</v>
      </c>
      <c r="G1880" s="8" t="s">
        <v>271</v>
      </c>
      <c r="H1880" s="8" t="s">
        <v>271</v>
      </c>
      <c r="I1880" s="290">
        <v>0</v>
      </c>
      <c r="J1880" s="52">
        <f t="shared" si="192"/>
        <v>0</v>
      </c>
      <c r="K1880" s="290">
        <v>0</v>
      </c>
      <c r="L1880" s="52">
        <f t="shared" si="189"/>
        <v>0</v>
      </c>
      <c r="M1880" s="290">
        <v>0</v>
      </c>
      <c r="N1880" s="52">
        <f t="shared" si="193"/>
        <v>0</v>
      </c>
    </row>
    <row r="1881" spans="1:14" x14ac:dyDescent="0.2">
      <c r="A1881" s="2" t="str">
        <f>D230</f>
        <v>Direct Labr 06</v>
      </c>
      <c r="C1881" s="291">
        <v>0</v>
      </c>
      <c r="D1881" s="52">
        <f t="shared" si="191"/>
        <v>0</v>
      </c>
      <c r="E1881" s="70">
        <f t="shared" si="186"/>
        <v>0</v>
      </c>
      <c r="F1881" s="52">
        <f t="shared" si="187"/>
        <v>0</v>
      </c>
      <c r="G1881" s="8" t="s">
        <v>271</v>
      </c>
      <c r="H1881" s="8" t="s">
        <v>271</v>
      </c>
      <c r="I1881" s="291">
        <v>0</v>
      </c>
      <c r="J1881" s="52">
        <f t="shared" si="192"/>
        <v>0</v>
      </c>
      <c r="K1881" s="291">
        <v>0</v>
      </c>
      <c r="L1881" s="52">
        <f t="shared" si="189"/>
        <v>0</v>
      </c>
      <c r="M1881" s="291">
        <v>0</v>
      </c>
      <c r="N1881" s="52">
        <f t="shared" si="193"/>
        <v>0</v>
      </c>
    </row>
    <row r="1882" spans="1:14" x14ac:dyDescent="0.2">
      <c r="E1882" s="70"/>
      <c r="G1882" s="8"/>
      <c r="H1882" s="8"/>
      <c r="L1882" s="52"/>
    </row>
    <row r="1883" spans="1:14" x14ac:dyDescent="0.2">
      <c r="A1883" s="2" t="str">
        <f>D250</f>
        <v>Put-Away</v>
      </c>
      <c r="C1883" s="75">
        <v>0</v>
      </c>
      <c r="D1883" s="52">
        <f t="shared" si="191"/>
        <v>0</v>
      </c>
      <c r="E1883" s="70">
        <f t="shared" ref="E1883:E1890" si="194">O369</f>
        <v>1.1428571428571429E-2</v>
      </c>
      <c r="F1883" s="52">
        <f t="shared" ref="F1883:F1890" si="195">F$1868*E1883</f>
        <v>4160.3243668437553</v>
      </c>
      <c r="G1883" s="8" t="s">
        <v>271</v>
      </c>
      <c r="H1883" s="8" t="s">
        <v>271</v>
      </c>
      <c r="I1883" s="75">
        <v>0</v>
      </c>
      <c r="J1883" s="52">
        <f t="shared" si="192"/>
        <v>0</v>
      </c>
      <c r="K1883" s="75">
        <v>0</v>
      </c>
      <c r="L1883" s="52">
        <f t="shared" si="189"/>
        <v>0</v>
      </c>
      <c r="M1883" s="75">
        <v>0</v>
      </c>
      <c r="N1883" s="52">
        <f t="shared" si="193"/>
        <v>0</v>
      </c>
    </row>
    <row r="1884" spans="1:14" x14ac:dyDescent="0.2">
      <c r="A1884" s="2" t="str">
        <f>D252</f>
        <v>Storage</v>
      </c>
      <c r="C1884" s="81">
        <v>0</v>
      </c>
      <c r="D1884" s="52">
        <f t="shared" si="191"/>
        <v>0</v>
      </c>
      <c r="E1884" s="70">
        <f t="shared" si="194"/>
        <v>0.45714285714285713</v>
      </c>
      <c r="F1884" s="52">
        <f t="shared" si="195"/>
        <v>166412.9746737502</v>
      </c>
      <c r="G1884" s="8" t="s">
        <v>271</v>
      </c>
      <c r="H1884" s="8" t="s">
        <v>271</v>
      </c>
      <c r="I1884" s="81">
        <v>0</v>
      </c>
      <c r="J1884" s="52">
        <f t="shared" si="192"/>
        <v>0</v>
      </c>
      <c r="K1884" s="81">
        <v>0</v>
      </c>
      <c r="L1884" s="52">
        <f t="shared" si="189"/>
        <v>0</v>
      </c>
      <c r="M1884" s="81">
        <v>0</v>
      </c>
      <c r="N1884" s="52">
        <f t="shared" si="193"/>
        <v>0</v>
      </c>
    </row>
    <row r="1885" spans="1:14" x14ac:dyDescent="0.2">
      <c r="A1885" s="2" t="str">
        <f>D254</f>
        <v>Order Process</v>
      </c>
      <c r="C1885" s="81">
        <v>0</v>
      </c>
      <c r="D1885" s="52">
        <f t="shared" si="191"/>
        <v>0</v>
      </c>
      <c r="E1885" s="70">
        <f t="shared" si="194"/>
        <v>0</v>
      </c>
      <c r="F1885" s="52">
        <f t="shared" si="195"/>
        <v>0</v>
      </c>
      <c r="G1885" s="8" t="s">
        <v>271</v>
      </c>
      <c r="H1885" s="8" t="s">
        <v>271</v>
      </c>
      <c r="I1885" s="81">
        <v>0</v>
      </c>
      <c r="J1885" s="52">
        <f t="shared" si="192"/>
        <v>0</v>
      </c>
      <c r="K1885" s="81">
        <v>0.1</v>
      </c>
      <c r="L1885" s="52">
        <f t="shared" si="189"/>
        <v>71286.327860857506</v>
      </c>
      <c r="M1885" s="81">
        <v>0</v>
      </c>
      <c r="N1885" s="52">
        <f t="shared" si="193"/>
        <v>0</v>
      </c>
    </row>
    <row r="1886" spans="1:14" x14ac:dyDescent="0.2">
      <c r="A1886" s="2" t="str">
        <f>D256</f>
        <v>Order Picking</v>
      </c>
      <c r="C1886" s="81">
        <v>0</v>
      </c>
      <c r="D1886" s="52">
        <f t="shared" si="191"/>
        <v>0</v>
      </c>
      <c r="E1886" s="70">
        <f t="shared" si="194"/>
        <v>0</v>
      </c>
      <c r="F1886" s="52">
        <f t="shared" si="195"/>
        <v>0</v>
      </c>
      <c r="G1886" s="8" t="s">
        <v>271</v>
      </c>
      <c r="H1886" s="8" t="s">
        <v>271</v>
      </c>
      <c r="I1886" s="81">
        <v>0</v>
      </c>
      <c r="J1886" s="52">
        <f t="shared" si="192"/>
        <v>0</v>
      </c>
      <c r="K1886" s="81">
        <v>0</v>
      </c>
      <c r="L1886" s="52">
        <f t="shared" si="189"/>
        <v>0</v>
      </c>
      <c r="M1886" s="81">
        <v>0</v>
      </c>
      <c r="N1886" s="52">
        <f t="shared" si="193"/>
        <v>0</v>
      </c>
    </row>
    <row r="1887" spans="1:14" x14ac:dyDescent="0.2">
      <c r="A1887" s="2" t="str">
        <f>D258</f>
        <v>Shipping</v>
      </c>
      <c r="C1887" s="81">
        <v>0</v>
      </c>
      <c r="D1887" s="52">
        <f t="shared" si="191"/>
        <v>0</v>
      </c>
      <c r="E1887" s="70">
        <f t="shared" si="194"/>
        <v>2.8571428571428571E-2</v>
      </c>
      <c r="F1887" s="52">
        <f t="shared" si="195"/>
        <v>10400.810917109387</v>
      </c>
      <c r="G1887" s="8" t="s">
        <v>271</v>
      </c>
      <c r="H1887" s="8" t="s">
        <v>271</v>
      </c>
      <c r="I1887" s="81">
        <v>0</v>
      </c>
      <c r="J1887" s="52">
        <f t="shared" si="192"/>
        <v>0</v>
      </c>
      <c r="K1887" s="81">
        <v>0</v>
      </c>
      <c r="L1887" s="52">
        <f t="shared" si="189"/>
        <v>0</v>
      </c>
      <c r="M1887" s="81">
        <v>0</v>
      </c>
      <c r="N1887" s="52">
        <f t="shared" si="193"/>
        <v>0</v>
      </c>
    </row>
    <row r="1888" spans="1:14" x14ac:dyDescent="0.2">
      <c r="A1888" s="2" t="str">
        <f>D260</f>
        <v>Return/Restock</v>
      </c>
      <c r="C1888" s="81">
        <v>0</v>
      </c>
      <c r="D1888" s="52">
        <f t="shared" si="191"/>
        <v>0</v>
      </c>
      <c r="E1888" s="70">
        <f t="shared" si="194"/>
        <v>0</v>
      </c>
      <c r="F1888" s="52">
        <f t="shared" si="195"/>
        <v>0</v>
      </c>
      <c r="G1888" s="8" t="s">
        <v>271</v>
      </c>
      <c r="H1888" s="8" t="s">
        <v>271</v>
      </c>
      <c r="I1888" s="81">
        <v>0</v>
      </c>
      <c r="J1888" s="52">
        <f t="shared" si="192"/>
        <v>0</v>
      </c>
      <c r="K1888" s="81">
        <v>0</v>
      </c>
      <c r="L1888" s="52">
        <f t="shared" si="189"/>
        <v>0</v>
      </c>
      <c r="M1888" s="81">
        <v>0</v>
      </c>
      <c r="N1888" s="52">
        <f t="shared" si="193"/>
        <v>0</v>
      </c>
    </row>
    <row r="1889" spans="1:14" x14ac:dyDescent="0.2">
      <c r="A1889" s="2" t="str">
        <f>D262</f>
        <v>PM Event #07</v>
      </c>
      <c r="C1889" s="290">
        <v>0</v>
      </c>
      <c r="D1889" s="52">
        <f t="shared" si="191"/>
        <v>0</v>
      </c>
      <c r="E1889" s="70">
        <f t="shared" si="194"/>
        <v>0</v>
      </c>
      <c r="F1889" s="52">
        <f t="shared" si="195"/>
        <v>0</v>
      </c>
      <c r="G1889" s="8" t="s">
        <v>271</v>
      </c>
      <c r="H1889" s="8" t="s">
        <v>271</v>
      </c>
      <c r="I1889" s="290">
        <v>0</v>
      </c>
      <c r="J1889" s="52">
        <f t="shared" si="192"/>
        <v>0</v>
      </c>
      <c r="K1889" s="290">
        <v>0</v>
      </c>
      <c r="L1889" s="52">
        <f t="shared" si="189"/>
        <v>0</v>
      </c>
      <c r="M1889" s="290">
        <v>0</v>
      </c>
      <c r="N1889" s="52">
        <f t="shared" si="193"/>
        <v>0</v>
      </c>
    </row>
    <row r="1890" spans="1:14" x14ac:dyDescent="0.2">
      <c r="A1890" s="2" t="str">
        <f>D264</f>
        <v>PM Event #08</v>
      </c>
      <c r="C1890" s="290">
        <v>0</v>
      </c>
      <c r="D1890" s="52">
        <f t="shared" si="191"/>
        <v>0</v>
      </c>
      <c r="E1890" s="70">
        <f t="shared" si="194"/>
        <v>0</v>
      </c>
      <c r="F1890" s="52">
        <f t="shared" si="195"/>
        <v>0</v>
      </c>
      <c r="G1890" s="8" t="s">
        <v>271</v>
      </c>
      <c r="H1890" s="8" t="s">
        <v>271</v>
      </c>
      <c r="I1890" s="290">
        <v>0</v>
      </c>
      <c r="J1890" s="52">
        <f t="shared" si="192"/>
        <v>0</v>
      </c>
      <c r="K1890" s="290">
        <v>0</v>
      </c>
      <c r="L1890" s="52">
        <f t="shared" si="189"/>
        <v>0</v>
      </c>
      <c r="M1890" s="290">
        <v>0</v>
      </c>
      <c r="N1890" s="52">
        <f t="shared" si="193"/>
        <v>0</v>
      </c>
    </row>
    <row r="1891" spans="1:14" x14ac:dyDescent="0.2">
      <c r="A1891" s="2" t="str">
        <f>D267</f>
        <v>Box Stores</v>
      </c>
      <c r="C1891" s="81">
        <v>0</v>
      </c>
      <c r="D1891" s="52">
        <f t="shared" si="191"/>
        <v>0</v>
      </c>
      <c r="E1891" s="70">
        <f>O378</f>
        <v>0</v>
      </c>
      <c r="F1891" s="52">
        <f>F$1868*E1891</f>
        <v>0</v>
      </c>
      <c r="G1891" s="8" t="s">
        <v>271</v>
      </c>
      <c r="H1891" s="8" t="s">
        <v>271</v>
      </c>
      <c r="I1891" s="81">
        <v>0.1</v>
      </c>
      <c r="J1891" s="52">
        <f t="shared" si="192"/>
        <v>76908.281070833167</v>
      </c>
      <c r="K1891" s="81">
        <v>0.05</v>
      </c>
      <c r="L1891" s="52">
        <f t="shared" si="189"/>
        <v>35643.163930428753</v>
      </c>
      <c r="M1891" s="81">
        <v>0</v>
      </c>
      <c r="N1891" s="52">
        <f t="shared" si="193"/>
        <v>0</v>
      </c>
    </row>
    <row r="1892" spans="1:14" x14ac:dyDescent="0.2">
      <c r="A1892" s="2" t="str">
        <f>D269</f>
        <v>Major Retailers</v>
      </c>
      <c r="C1892" s="81">
        <v>0</v>
      </c>
      <c r="D1892" s="52">
        <f t="shared" si="191"/>
        <v>0</v>
      </c>
      <c r="E1892" s="70">
        <f>O379</f>
        <v>0</v>
      </c>
      <c r="F1892" s="52">
        <f>F$1868*E1892</f>
        <v>0</v>
      </c>
      <c r="G1892" s="8" t="s">
        <v>271</v>
      </c>
      <c r="H1892" s="8" t="s">
        <v>271</v>
      </c>
      <c r="I1892" s="81">
        <v>0.1</v>
      </c>
      <c r="J1892" s="52">
        <f t="shared" si="192"/>
        <v>76908.281070833167</v>
      </c>
      <c r="K1892" s="81">
        <v>0.05</v>
      </c>
      <c r="L1892" s="52">
        <f t="shared" si="189"/>
        <v>35643.163930428753</v>
      </c>
      <c r="M1892" s="81">
        <v>0</v>
      </c>
      <c r="N1892" s="52">
        <f t="shared" si="193"/>
        <v>0</v>
      </c>
    </row>
    <row r="1893" spans="1:14" x14ac:dyDescent="0.2">
      <c r="A1893" s="2" t="str">
        <f>D271</f>
        <v>Smalll Accounts</v>
      </c>
      <c r="C1893" s="81">
        <v>0</v>
      </c>
      <c r="D1893" s="52">
        <f t="shared" si="191"/>
        <v>0</v>
      </c>
      <c r="E1893" s="70">
        <f>O380</f>
        <v>0</v>
      </c>
      <c r="F1893" s="52">
        <f>F$1868*E1893</f>
        <v>0</v>
      </c>
      <c r="G1893" s="8" t="s">
        <v>271</v>
      </c>
      <c r="H1893" s="8" t="s">
        <v>271</v>
      </c>
      <c r="I1893" s="81">
        <v>0</v>
      </c>
      <c r="J1893" s="52">
        <f t="shared" si="192"/>
        <v>0</v>
      </c>
      <c r="K1893" s="81">
        <v>0.1</v>
      </c>
      <c r="L1893" s="52">
        <f t="shared" si="189"/>
        <v>71286.327860857506</v>
      </c>
      <c r="M1893" s="81">
        <v>0</v>
      </c>
      <c r="N1893" s="52">
        <f t="shared" si="193"/>
        <v>0</v>
      </c>
    </row>
    <row r="1894" spans="1:14" x14ac:dyDescent="0.2">
      <c r="A1894" s="2" t="str">
        <f>D273</f>
        <v>Cust/Mkt #04</v>
      </c>
      <c r="C1894" s="291">
        <v>0</v>
      </c>
      <c r="D1894" s="52">
        <f t="shared" si="191"/>
        <v>0</v>
      </c>
      <c r="E1894" s="70">
        <f>O381</f>
        <v>0</v>
      </c>
      <c r="F1894" s="52">
        <f>F$1868*E1894</f>
        <v>0</v>
      </c>
      <c r="G1894" s="8" t="s">
        <v>271</v>
      </c>
      <c r="H1894" s="8" t="s">
        <v>271</v>
      </c>
      <c r="I1894" s="291">
        <v>0</v>
      </c>
      <c r="J1894" s="52">
        <f t="shared" si="192"/>
        <v>0</v>
      </c>
      <c r="K1894" s="291">
        <v>0</v>
      </c>
      <c r="L1894" s="52">
        <f t="shared" si="189"/>
        <v>0</v>
      </c>
      <c r="M1894" s="291">
        <v>0</v>
      </c>
      <c r="N1894" s="52">
        <f t="shared" si="193"/>
        <v>0</v>
      </c>
    </row>
    <row r="1895" spans="1:14" x14ac:dyDescent="0.2">
      <c r="C1895" s="55"/>
      <c r="D1895" s="52">
        <f t="shared" si="191"/>
        <v>0</v>
      </c>
      <c r="G1895" s="8"/>
      <c r="H1895" s="8"/>
      <c r="I1895" s="55"/>
      <c r="K1895" s="55"/>
      <c r="L1895" s="8"/>
      <c r="M1895" s="55"/>
    </row>
    <row r="1896" spans="1:14" x14ac:dyDescent="0.2">
      <c r="A1896" s="2" t="str">
        <f>D276</f>
        <v>GrowthCosts</v>
      </c>
      <c r="C1896" s="81">
        <v>0</v>
      </c>
      <c r="D1896" s="52">
        <f t="shared" si="191"/>
        <v>0</v>
      </c>
      <c r="E1896" s="70">
        <f>O383</f>
        <v>5.1428571428571428E-2</v>
      </c>
      <c r="F1896" s="52">
        <f>F$1868*E1896</f>
        <v>18721.459650796896</v>
      </c>
      <c r="G1896" s="8" t="s">
        <v>271</v>
      </c>
      <c r="H1896" s="8" t="s">
        <v>271</v>
      </c>
      <c r="I1896" s="81">
        <v>0</v>
      </c>
      <c r="J1896" s="52">
        <f t="shared" si="192"/>
        <v>0</v>
      </c>
      <c r="K1896" s="81">
        <v>0</v>
      </c>
      <c r="L1896" s="52">
        <f t="shared" si="189"/>
        <v>0</v>
      </c>
      <c r="M1896" s="81">
        <v>0</v>
      </c>
      <c r="N1896" s="52">
        <f t="shared" si="193"/>
        <v>0</v>
      </c>
    </row>
    <row r="1897" spans="1:14" x14ac:dyDescent="0.2">
      <c r="A1897" s="2" t="str">
        <f>D278</f>
        <v>Gen &amp; Admin</v>
      </c>
      <c r="C1897" s="207">
        <v>0</v>
      </c>
      <c r="D1897" s="99">
        <f t="shared" si="191"/>
        <v>0</v>
      </c>
      <c r="E1897" s="72">
        <f>O384</f>
        <v>0</v>
      </c>
      <c r="F1897" s="99">
        <f>F$1868*E1897</f>
        <v>0</v>
      </c>
      <c r="G1897" s="209" t="s">
        <v>271</v>
      </c>
      <c r="H1897" s="209" t="s">
        <v>271</v>
      </c>
      <c r="I1897" s="207">
        <v>0.35</v>
      </c>
      <c r="J1897" s="99">
        <f t="shared" si="192"/>
        <v>269178.98374791606</v>
      </c>
      <c r="K1897" s="207">
        <v>0.3</v>
      </c>
      <c r="L1897" s="99">
        <f t="shared" si="189"/>
        <v>213858.98358257249</v>
      </c>
      <c r="M1897" s="207">
        <v>0.2</v>
      </c>
      <c r="N1897" s="99">
        <f t="shared" si="193"/>
        <v>143072.65572171501</v>
      </c>
    </row>
    <row r="1899" spans="1:14" x14ac:dyDescent="0.2">
      <c r="B1899" s="8" t="s">
        <v>278</v>
      </c>
      <c r="C1899" s="70">
        <f t="shared" ref="C1899:N1899" si="196">SUM(C1869:C1897)</f>
        <v>0.9</v>
      </c>
      <c r="D1899" s="52">
        <f t="shared" si="196"/>
        <v>261255.43888945717</v>
      </c>
      <c r="E1899" s="70">
        <f t="shared" si="196"/>
        <v>0.84971428571428576</v>
      </c>
      <c r="F1899" s="52">
        <f t="shared" si="196"/>
        <v>309320.11667483317</v>
      </c>
      <c r="G1899" s="70">
        <f t="shared" si="196"/>
        <v>0</v>
      </c>
      <c r="H1899" s="52">
        <f t="shared" si="196"/>
        <v>0</v>
      </c>
      <c r="I1899" s="70">
        <f t="shared" si="196"/>
        <v>0.55000000000000004</v>
      </c>
      <c r="J1899" s="52">
        <f t="shared" si="196"/>
        <v>422995.54588958237</v>
      </c>
      <c r="K1899" s="70">
        <f t="shared" si="196"/>
        <v>0.60000000000000009</v>
      </c>
      <c r="L1899" s="52">
        <f t="shared" si="196"/>
        <v>427717.96716514498</v>
      </c>
      <c r="M1899" s="70">
        <f t="shared" si="196"/>
        <v>0.4</v>
      </c>
      <c r="N1899" s="52">
        <f t="shared" si="196"/>
        <v>286145.31144343002</v>
      </c>
    </row>
    <row r="1900" spans="1:14" x14ac:dyDescent="0.2">
      <c r="B1900" s="8" t="s">
        <v>279</v>
      </c>
      <c r="C1900" s="210">
        <f t="shared" ref="C1900:N1900" si="197">C1855</f>
        <v>0.1</v>
      </c>
      <c r="D1900" s="211">
        <f t="shared" si="197"/>
        <v>29028.382098828577</v>
      </c>
      <c r="E1900" s="210">
        <f t="shared" si="197"/>
        <v>0.1502857142857143</v>
      </c>
      <c r="F1900" s="211">
        <f t="shared" si="197"/>
        <v>54708.265423995377</v>
      </c>
      <c r="G1900" s="210">
        <f t="shared" si="197"/>
        <v>1</v>
      </c>
      <c r="H1900" s="211">
        <f t="shared" si="197"/>
        <v>104456.46758129912</v>
      </c>
      <c r="I1900" s="210">
        <f t="shared" si="197"/>
        <v>0.44999999999999996</v>
      </c>
      <c r="J1900" s="211">
        <f t="shared" si="197"/>
        <v>346087.26481874927</v>
      </c>
      <c r="K1900" s="210">
        <f t="shared" si="197"/>
        <v>0.4</v>
      </c>
      <c r="L1900" s="211">
        <f t="shared" si="197"/>
        <v>285145.31144343002</v>
      </c>
      <c r="M1900" s="210">
        <f t="shared" si="197"/>
        <v>0.60000000000000009</v>
      </c>
      <c r="N1900" s="211">
        <f t="shared" si="197"/>
        <v>429217.96716514503</v>
      </c>
    </row>
    <row r="1901" spans="1:14" x14ac:dyDescent="0.2">
      <c r="D1901" s="52"/>
      <c r="F1901" s="52"/>
      <c r="H1901" s="52"/>
      <c r="J1901" s="52"/>
      <c r="L1901" s="52"/>
      <c r="N1901" s="52"/>
    </row>
    <row r="1902" spans="1:14" x14ac:dyDescent="0.2">
      <c r="B1902" s="4" t="s">
        <v>168</v>
      </c>
      <c r="C1902" s="212">
        <f t="shared" ref="C1902:N1902" si="198">C1899+C1900</f>
        <v>1</v>
      </c>
      <c r="D1902" s="213">
        <f t="shared" si="198"/>
        <v>290283.82098828576</v>
      </c>
      <c r="E1902" s="212">
        <f t="shared" si="198"/>
        <v>1</v>
      </c>
      <c r="F1902" s="213">
        <f t="shared" si="198"/>
        <v>364028.38209882856</v>
      </c>
      <c r="G1902" s="212">
        <f t="shared" si="198"/>
        <v>1</v>
      </c>
      <c r="H1902" s="213">
        <f t="shared" si="198"/>
        <v>104456.46758129912</v>
      </c>
      <c r="I1902" s="212">
        <f>I1899+I1900</f>
        <v>1</v>
      </c>
      <c r="J1902" s="213">
        <f>J1899+J1900</f>
        <v>769082.81070833164</v>
      </c>
      <c r="K1902" s="212">
        <f>K1899+K1900</f>
        <v>1</v>
      </c>
      <c r="L1902" s="213">
        <f>L1899+L1900</f>
        <v>712863.278608575</v>
      </c>
      <c r="M1902" s="212">
        <f t="shared" si="198"/>
        <v>1</v>
      </c>
      <c r="N1902" s="213">
        <f t="shared" si="198"/>
        <v>715363.278608575</v>
      </c>
    </row>
    <row r="1921" spans="1:14" x14ac:dyDescent="0.2">
      <c r="A1921" s="42" t="s">
        <v>276</v>
      </c>
      <c r="N1921" s="8" t="s">
        <v>306</v>
      </c>
    </row>
    <row r="1922" spans="1:14" x14ac:dyDescent="0.2">
      <c r="A1922" s="2" t="str">
        <f>A122</f>
        <v>Plumbco, Inc.</v>
      </c>
      <c r="N1922" s="197" t="s">
        <v>289</v>
      </c>
    </row>
    <row r="1923" spans="1:14" x14ac:dyDescent="0.2">
      <c r="M1923" s="10">
        <f ca="1">NOW()</f>
        <v>43970.333883912041</v>
      </c>
      <c r="N1923" s="11">
        <f ca="1">NOW()</f>
        <v>43970.333883912041</v>
      </c>
    </row>
    <row r="1925" spans="1:14" x14ac:dyDescent="0.2">
      <c r="C1925" s="256" t="s">
        <v>203</v>
      </c>
      <c r="D1925" s="252" t="str">
        <f>D82</f>
        <v>Sales / Mktg</v>
      </c>
      <c r="E1925" s="256" t="s">
        <v>203</v>
      </c>
      <c r="F1925" s="252" t="str">
        <f>D84</f>
        <v>Cust Service</v>
      </c>
      <c r="G1925" s="256" t="s">
        <v>203</v>
      </c>
      <c r="H1925" s="252" t="str">
        <f>D86</f>
        <v>Supervision</v>
      </c>
      <c r="I1925" s="256" t="s">
        <v>203</v>
      </c>
      <c r="J1925" s="252" t="str">
        <f>D88</f>
        <v>Mat'ls Mgmt</v>
      </c>
      <c r="K1925" s="256" t="s">
        <v>203</v>
      </c>
      <c r="L1925" s="252" t="str">
        <f>D90</f>
        <v>Quality Control</v>
      </c>
      <c r="M1925" s="256" t="s">
        <v>203</v>
      </c>
      <c r="N1925" s="252" t="str">
        <f>D92</f>
        <v>Set-Up Techs</v>
      </c>
    </row>
    <row r="1926" spans="1:14" x14ac:dyDescent="0.2">
      <c r="C1926" s="98" t="s">
        <v>84</v>
      </c>
      <c r="D1926" s="98" t="s">
        <v>92</v>
      </c>
      <c r="E1926" s="98" t="s">
        <v>84</v>
      </c>
      <c r="F1926" s="98" t="s">
        <v>92</v>
      </c>
      <c r="G1926" s="98" t="s">
        <v>84</v>
      </c>
      <c r="H1926" s="98" t="s">
        <v>92</v>
      </c>
      <c r="I1926" s="98" t="s">
        <v>84</v>
      </c>
      <c r="J1926" s="98" t="s">
        <v>92</v>
      </c>
      <c r="K1926" s="98" t="s">
        <v>84</v>
      </c>
      <c r="L1926" s="98" t="s">
        <v>92</v>
      </c>
      <c r="M1926" s="98" t="s">
        <v>84</v>
      </c>
      <c r="N1926" s="98" t="s">
        <v>92</v>
      </c>
    </row>
    <row r="1928" spans="1:14" x14ac:dyDescent="0.2">
      <c r="A1928" s="2" t="s">
        <v>277</v>
      </c>
      <c r="D1928" s="52">
        <f>-M2319</f>
        <v>920874.77623249404</v>
      </c>
      <c r="F1928" s="52">
        <f>-N2320</f>
        <v>246215.19261433263</v>
      </c>
      <c r="H1928" s="52">
        <f>-O2321</f>
        <v>363058.13114777731</v>
      </c>
      <c r="J1928" s="52">
        <f>-D2382</f>
        <v>467094.4294953827</v>
      </c>
      <c r="L1928" s="52">
        <f>-E2383</f>
        <v>531659.27580255934</v>
      </c>
      <c r="N1928" s="52">
        <f>-F2384</f>
        <v>606926.69663650414</v>
      </c>
    </row>
    <row r="1930" spans="1:14" x14ac:dyDescent="0.2">
      <c r="A1930" s="2" t="str">
        <f t="shared" ref="A1930:A1950" si="199">A1810</f>
        <v>Maintenance</v>
      </c>
      <c r="C1930" s="8" t="s">
        <v>271</v>
      </c>
      <c r="D1930" s="8" t="s">
        <v>271</v>
      </c>
      <c r="E1930" s="8" t="s">
        <v>271</v>
      </c>
      <c r="F1930" s="8" t="s">
        <v>271</v>
      </c>
      <c r="G1930" s="8" t="s">
        <v>271</v>
      </c>
      <c r="H1930" s="8" t="s">
        <v>271</v>
      </c>
      <c r="I1930" s="8" t="s">
        <v>271</v>
      </c>
      <c r="J1930" s="8" t="s">
        <v>271</v>
      </c>
      <c r="K1930" s="8" t="s">
        <v>271</v>
      </c>
      <c r="L1930" s="8" t="s">
        <v>271</v>
      </c>
      <c r="M1930" s="8" t="s">
        <v>271</v>
      </c>
      <c r="N1930" s="8" t="s">
        <v>271</v>
      </c>
    </row>
    <row r="1931" spans="1:14" x14ac:dyDescent="0.2">
      <c r="A1931" s="2" t="str">
        <f t="shared" si="199"/>
        <v>Bldg &amp; Grounds</v>
      </c>
      <c r="C1931" s="8" t="s">
        <v>271</v>
      </c>
      <c r="D1931" s="8" t="s">
        <v>271</v>
      </c>
      <c r="E1931" s="8" t="s">
        <v>271</v>
      </c>
      <c r="F1931" s="8" t="s">
        <v>271</v>
      </c>
      <c r="G1931" s="8" t="s">
        <v>271</v>
      </c>
      <c r="H1931" s="8" t="s">
        <v>271</v>
      </c>
      <c r="I1931" s="8" t="s">
        <v>271</v>
      </c>
      <c r="J1931" s="8" t="s">
        <v>271</v>
      </c>
      <c r="K1931" s="8" t="s">
        <v>271</v>
      </c>
      <c r="L1931" s="8" t="s">
        <v>271</v>
      </c>
      <c r="M1931" s="8" t="s">
        <v>271</v>
      </c>
      <c r="N1931" s="8" t="s">
        <v>271</v>
      </c>
    </row>
    <row r="1932" spans="1:14" x14ac:dyDescent="0.2">
      <c r="A1932" s="2" t="str">
        <f t="shared" si="199"/>
        <v>Hum Resource</v>
      </c>
      <c r="C1932" s="8" t="s">
        <v>271</v>
      </c>
      <c r="D1932" s="8" t="s">
        <v>271</v>
      </c>
      <c r="E1932" s="8" t="s">
        <v>271</v>
      </c>
      <c r="F1932" s="8" t="s">
        <v>271</v>
      </c>
      <c r="G1932" s="8" t="s">
        <v>271</v>
      </c>
      <c r="H1932" s="8" t="s">
        <v>271</v>
      </c>
      <c r="I1932" s="8" t="s">
        <v>271</v>
      </c>
      <c r="J1932" s="8" t="s">
        <v>271</v>
      </c>
      <c r="K1932" s="8" t="s">
        <v>271</v>
      </c>
      <c r="L1932" s="8" t="s">
        <v>271</v>
      </c>
      <c r="M1932" s="8" t="s">
        <v>271</v>
      </c>
      <c r="N1932" s="8" t="s">
        <v>271</v>
      </c>
    </row>
    <row r="1933" spans="1:14" x14ac:dyDescent="0.2">
      <c r="A1933" s="2" t="str">
        <f t="shared" si="199"/>
        <v>General Mgmt</v>
      </c>
      <c r="C1933" s="8" t="s">
        <v>271</v>
      </c>
      <c r="D1933" s="8" t="s">
        <v>271</v>
      </c>
      <c r="E1933" s="8" t="s">
        <v>271</v>
      </c>
      <c r="F1933" s="8" t="s">
        <v>271</v>
      </c>
      <c r="G1933" s="8" t="s">
        <v>271</v>
      </c>
      <c r="H1933" s="8" t="s">
        <v>271</v>
      </c>
      <c r="I1933" s="8" t="s">
        <v>271</v>
      </c>
      <c r="J1933" s="8" t="s">
        <v>271</v>
      </c>
      <c r="K1933" s="8" t="s">
        <v>271</v>
      </c>
      <c r="L1933" s="8" t="s">
        <v>271</v>
      </c>
      <c r="M1933" s="8" t="s">
        <v>271</v>
      </c>
      <c r="N1933" s="8" t="s">
        <v>271</v>
      </c>
    </row>
    <row r="1934" spans="1:14" x14ac:dyDescent="0.2">
      <c r="A1934" s="2" t="str">
        <f t="shared" si="199"/>
        <v>Acct &amp; Finance</v>
      </c>
      <c r="C1934" s="8" t="s">
        <v>271</v>
      </c>
      <c r="D1934" s="8" t="s">
        <v>271</v>
      </c>
      <c r="E1934" s="8" t="s">
        <v>271</v>
      </c>
      <c r="F1934" s="8" t="s">
        <v>271</v>
      </c>
      <c r="G1934" s="8" t="s">
        <v>271</v>
      </c>
      <c r="H1934" s="8" t="s">
        <v>271</v>
      </c>
      <c r="I1934" s="8" t="s">
        <v>271</v>
      </c>
      <c r="J1934" s="8" t="s">
        <v>271</v>
      </c>
      <c r="K1934" s="8" t="s">
        <v>271</v>
      </c>
      <c r="L1934" s="8" t="s">
        <v>271</v>
      </c>
      <c r="M1934" s="8" t="s">
        <v>271</v>
      </c>
      <c r="N1934" s="8" t="s">
        <v>271</v>
      </c>
    </row>
    <row r="1935" spans="1:14" x14ac:dyDescent="0.2">
      <c r="A1935" s="2" t="str">
        <f t="shared" si="199"/>
        <v>Engineering</v>
      </c>
      <c r="C1935" s="8" t="s">
        <v>271</v>
      </c>
      <c r="D1935" s="8" t="s">
        <v>271</v>
      </c>
      <c r="E1935" s="8" t="s">
        <v>271</v>
      </c>
      <c r="F1935" s="8" t="s">
        <v>271</v>
      </c>
      <c r="G1935" s="8" t="s">
        <v>271</v>
      </c>
      <c r="H1935" s="8" t="s">
        <v>271</v>
      </c>
      <c r="I1935" s="8" t="s">
        <v>271</v>
      </c>
      <c r="J1935" s="8" t="s">
        <v>271</v>
      </c>
      <c r="K1935" s="8" t="s">
        <v>271</v>
      </c>
      <c r="L1935" s="8" t="s">
        <v>271</v>
      </c>
      <c r="M1935" s="8" t="s">
        <v>271</v>
      </c>
      <c r="N1935" s="8" t="s">
        <v>271</v>
      </c>
    </row>
    <row r="1936" spans="1:14" x14ac:dyDescent="0.2">
      <c r="A1936" s="2" t="str">
        <f t="shared" si="199"/>
        <v>Sales / Mktg</v>
      </c>
      <c r="C1936" s="206" t="s">
        <v>271</v>
      </c>
      <c r="D1936" s="8" t="s">
        <v>271</v>
      </c>
      <c r="E1936" s="8" t="s">
        <v>271</v>
      </c>
      <c r="F1936" s="8" t="s">
        <v>271</v>
      </c>
      <c r="G1936" s="8" t="s">
        <v>271</v>
      </c>
      <c r="H1936" s="8" t="s">
        <v>271</v>
      </c>
      <c r="I1936" s="8" t="s">
        <v>271</v>
      </c>
      <c r="J1936" s="8" t="s">
        <v>271</v>
      </c>
      <c r="K1936" s="8" t="s">
        <v>271</v>
      </c>
      <c r="L1936" s="8" t="s">
        <v>271</v>
      </c>
      <c r="M1936" s="8" t="s">
        <v>271</v>
      </c>
      <c r="N1936" s="8" t="s">
        <v>271</v>
      </c>
    </row>
    <row r="1937" spans="1:14" x14ac:dyDescent="0.2">
      <c r="A1937" s="2" t="str">
        <f t="shared" si="199"/>
        <v>Cust Service</v>
      </c>
      <c r="C1937" s="81">
        <v>0</v>
      </c>
      <c r="D1937" s="52">
        <f>D$1928*C1937</f>
        <v>0</v>
      </c>
      <c r="E1937" s="206" t="s">
        <v>271</v>
      </c>
      <c r="F1937" s="8" t="s">
        <v>271</v>
      </c>
      <c r="G1937" s="8" t="s">
        <v>271</v>
      </c>
      <c r="H1937" s="8" t="s">
        <v>271</v>
      </c>
      <c r="I1937" s="8" t="s">
        <v>271</v>
      </c>
      <c r="J1937" s="8" t="s">
        <v>271</v>
      </c>
      <c r="K1937" s="8" t="s">
        <v>271</v>
      </c>
      <c r="L1937" s="8" t="s">
        <v>271</v>
      </c>
      <c r="M1937" s="8" t="s">
        <v>271</v>
      </c>
      <c r="N1937" s="8" t="s">
        <v>271</v>
      </c>
    </row>
    <row r="1938" spans="1:14" x14ac:dyDescent="0.2">
      <c r="A1938" s="2" t="str">
        <f t="shared" si="199"/>
        <v>Supervision</v>
      </c>
      <c r="C1938" s="81">
        <v>0</v>
      </c>
      <c r="D1938" s="52">
        <f t="shared" ref="D1938:F1950" si="200">D$1928*C1938</f>
        <v>0</v>
      </c>
      <c r="E1938" s="81">
        <v>0</v>
      </c>
      <c r="F1938" s="52">
        <f>F$1928*E1938</f>
        <v>0</v>
      </c>
      <c r="G1938" s="8" t="s">
        <v>271</v>
      </c>
      <c r="H1938" s="8" t="s">
        <v>271</v>
      </c>
      <c r="I1938" s="8" t="s">
        <v>271</v>
      </c>
      <c r="J1938" s="8" t="s">
        <v>271</v>
      </c>
      <c r="K1938" s="8" t="s">
        <v>271</v>
      </c>
      <c r="L1938" s="8" t="s">
        <v>271</v>
      </c>
      <c r="M1938" s="8" t="s">
        <v>271</v>
      </c>
      <c r="N1938" s="8" t="s">
        <v>271</v>
      </c>
    </row>
    <row r="1939" spans="1:14" x14ac:dyDescent="0.2">
      <c r="A1939" s="2" t="str">
        <f t="shared" si="199"/>
        <v>Mat'ls Mgmt</v>
      </c>
      <c r="C1939" s="81">
        <v>0</v>
      </c>
      <c r="D1939" s="52">
        <f t="shared" si="200"/>
        <v>0</v>
      </c>
      <c r="E1939" s="81">
        <v>0</v>
      </c>
      <c r="F1939" s="52">
        <f>F$1928*E1939</f>
        <v>0</v>
      </c>
      <c r="G1939" s="70">
        <f t="shared" ref="G1939:G1948" si="201">D1750</f>
        <v>0</v>
      </c>
      <c r="H1939" s="52">
        <f t="shared" ref="H1939:H1948" si="202">H$1928*G1939</f>
        <v>0</v>
      </c>
      <c r="I1939" s="206" t="s">
        <v>271</v>
      </c>
      <c r="J1939" s="8" t="s">
        <v>271</v>
      </c>
      <c r="K1939" s="8" t="s">
        <v>271</v>
      </c>
      <c r="L1939" s="8" t="s">
        <v>271</v>
      </c>
      <c r="M1939" s="8" t="s">
        <v>271</v>
      </c>
      <c r="N1939" s="8" t="s">
        <v>271</v>
      </c>
    </row>
    <row r="1940" spans="1:14" x14ac:dyDescent="0.2">
      <c r="A1940" s="2" t="str">
        <f t="shared" si="199"/>
        <v>Quality Control</v>
      </c>
      <c r="C1940" s="81">
        <v>0</v>
      </c>
      <c r="D1940" s="52">
        <f t="shared" si="200"/>
        <v>0</v>
      </c>
      <c r="E1940" s="81">
        <v>0</v>
      </c>
      <c r="F1940" s="52">
        <f>F$1928*E1940</f>
        <v>0</v>
      </c>
      <c r="G1940" s="70">
        <f t="shared" si="201"/>
        <v>0</v>
      </c>
      <c r="H1940" s="52">
        <f t="shared" si="202"/>
        <v>0</v>
      </c>
      <c r="I1940" s="81">
        <v>0</v>
      </c>
      <c r="J1940" s="52">
        <f t="shared" ref="J1940:J1950" si="203">J$1928*I1940</f>
        <v>0</v>
      </c>
      <c r="K1940" s="206" t="s">
        <v>271</v>
      </c>
      <c r="L1940" s="8" t="s">
        <v>271</v>
      </c>
      <c r="M1940" s="8" t="s">
        <v>271</v>
      </c>
      <c r="N1940" s="8" t="s">
        <v>271</v>
      </c>
    </row>
    <row r="1941" spans="1:14" x14ac:dyDescent="0.2">
      <c r="A1941" s="2" t="str">
        <f t="shared" si="199"/>
        <v>Set-Up Techs</v>
      </c>
      <c r="C1941" s="81">
        <v>0</v>
      </c>
      <c r="D1941" s="52">
        <f t="shared" si="200"/>
        <v>0</v>
      </c>
      <c r="E1941" s="81">
        <v>0</v>
      </c>
      <c r="F1941" s="52">
        <f>F$1928*E1941</f>
        <v>0</v>
      </c>
      <c r="G1941" s="70">
        <f t="shared" si="201"/>
        <v>0.1388888888888889</v>
      </c>
      <c r="H1941" s="52">
        <f t="shared" si="202"/>
        <v>50424.740437191293</v>
      </c>
      <c r="I1941" s="81">
        <v>0</v>
      </c>
      <c r="J1941" s="52">
        <f t="shared" si="203"/>
        <v>0</v>
      </c>
      <c r="K1941" s="81">
        <v>0</v>
      </c>
      <c r="L1941" s="52">
        <f t="shared" ref="L1941:L1950" si="204">L$1928*K1941</f>
        <v>0</v>
      </c>
      <c r="M1941" s="206" t="s">
        <v>271</v>
      </c>
      <c r="N1941" s="8" t="s">
        <v>271</v>
      </c>
    </row>
    <row r="1942" spans="1:14" x14ac:dyDescent="0.2">
      <c r="A1942" s="2" t="str">
        <f t="shared" si="199"/>
        <v>Mat'l Handling</v>
      </c>
      <c r="C1942" s="81">
        <v>0</v>
      </c>
      <c r="D1942" s="52">
        <f t="shared" si="200"/>
        <v>0</v>
      </c>
      <c r="E1942" s="81">
        <v>0</v>
      </c>
      <c r="F1942" s="52">
        <f>F$1928*E1942</f>
        <v>0</v>
      </c>
      <c r="G1942" s="70">
        <f t="shared" si="201"/>
        <v>8.3333333333333329E-2</v>
      </c>
      <c r="H1942" s="52">
        <f t="shared" si="202"/>
        <v>30254.844262314775</v>
      </c>
      <c r="I1942" s="81">
        <v>0</v>
      </c>
      <c r="J1942" s="52">
        <f t="shared" si="203"/>
        <v>0</v>
      </c>
      <c r="K1942" s="81">
        <v>0</v>
      </c>
      <c r="L1942" s="52">
        <f t="shared" si="204"/>
        <v>0</v>
      </c>
      <c r="M1942" s="81">
        <v>0</v>
      </c>
      <c r="N1942" s="52">
        <f t="shared" ref="N1942:N1950" si="205">N$1928*M1942</f>
        <v>0</v>
      </c>
    </row>
    <row r="1943" spans="1:14" x14ac:dyDescent="0.2">
      <c r="A1943" s="2" t="str">
        <f t="shared" si="199"/>
        <v>Ship &amp; Receive</v>
      </c>
      <c r="C1943" s="81">
        <v>0</v>
      </c>
      <c r="D1943" s="52">
        <f t="shared" si="200"/>
        <v>0</v>
      </c>
      <c r="E1943" s="81">
        <v>0</v>
      </c>
      <c r="F1943" s="52">
        <f t="shared" si="200"/>
        <v>0</v>
      </c>
      <c r="G1943" s="70">
        <f t="shared" si="201"/>
        <v>8.3333333333333329E-2</v>
      </c>
      <c r="H1943" s="52">
        <f t="shared" si="202"/>
        <v>30254.844262314775</v>
      </c>
      <c r="I1943" s="81">
        <v>0</v>
      </c>
      <c r="J1943" s="52">
        <f t="shared" si="203"/>
        <v>0</v>
      </c>
      <c r="K1943" s="81">
        <v>0</v>
      </c>
      <c r="L1943" s="52">
        <f t="shared" si="204"/>
        <v>0</v>
      </c>
      <c r="M1943" s="81">
        <v>0</v>
      </c>
      <c r="N1943" s="52">
        <f t="shared" si="205"/>
        <v>0</v>
      </c>
    </row>
    <row r="1944" spans="1:14" x14ac:dyDescent="0.2">
      <c r="A1944" s="2" t="str">
        <f t="shared" si="199"/>
        <v>Whse Labor</v>
      </c>
      <c r="C1944" s="81">
        <v>0</v>
      </c>
      <c r="D1944" s="52">
        <f t="shared" si="200"/>
        <v>0</v>
      </c>
      <c r="E1944" s="81">
        <v>0</v>
      </c>
      <c r="F1944" s="52">
        <f t="shared" si="200"/>
        <v>0</v>
      </c>
      <c r="G1944" s="70">
        <f t="shared" si="201"/>
        <v>0.1388888888888889</v>
      </c>
      <c r="H1944" s="52">
        <f t="shared" si="202"/>
        <v>50424.740437191293</v>
      </c>
      <c r="I1944" s="81">
        <v>0</v>
      </c>
      <c r="J1944" s="52">
        <f t="shared" si="203"/>
        <v>0</v>
      </c>
      <c r="K1944" s="81">
        <v>0</v>
      </c>
      <c r="L1944" s="52">
        <f t="shared" si="204"/>
        <v>0</v>
      </c>
      <c r="M1944" s="81">
        <v>0</v>
      </c>
      <c r="N1944" s="52">
        <f t="shared" si="205"/>
        <v>0</v>
      </c>
    </row>
    <row r="1945" spans="1:14" x14ac:dyDescent="0.2">
      <c r="A1945" s="2" t="str">
        <f t="shared" si="199"/>
        <v>Future Use 16</v>
      </c>
      <c r="C1945" s="290">
        <v>0</v>
      </c>
      <c r="D1945" s="52">
        <f t="shared" si="200"/>
        <v>0</v>
      </c>
      <c r="E1945" s="290">
        <v>0</v>
      </c>
      <c r="F1945" s="52">
        <f t="shared" si="200"/>
        <v>0</v>
      </c>
      <c r="G1945" s="70">
        <f t="shared" si="201"/>
        <v>0</v>
      </c>
      <c r="H1945" s="52">
        <f t="shared" si="202"/>
        <v>0</v>
      </c>
      <c r="I1945" s="290">
        <v>0</v>
      </c>
      <c r="J1945" s="52">
        <f t="shared" si="203"/>
        <v>0</v>
      </c>
      <c r="K1945" s="290">
        <v>0</v>
      </c>
      <c r="L1945" s="52">
        <f t="shared" si="204"/>
        <v>0</v>
      </c>
      <c r="M1945" s="290">
        <v>0</v>
      </c>
      <c r="N1945" s="52">
        <f t="shared" si="205"/>
        <v>0</v>
      </c>
    </row>
    <row r="1946" spans="1:14" x14ac:dyDescent="0.2">
      <c r="A1946" s="2" t="str">
        <f t="shared" si="199"/>
        <v>Future Use 17</v>
      </c>
      <c r="C1946" s="290">
        <v>0</v>
      </c>
      <c r="D1946" s="52">
        <f t="shared" si="200"/>
        <v>0</v>
      </c>
      <c r="E1946" s="290">
        <v>0</v>
      </c>
      <c r="F1946" s="52">
        <f t="shared" si="200"/>
        <v>0</v>
      </c>
      <c r="G1946" s="70">
        <f t="shared" si="201"/>
        <v>0</v>
      </c>
      <c r="H1946" s="52">
        <f t="shared" si="202"/>
        <v>0</v>
      </c>
      <c r="I1946" s="290">
        <v>0</v>
      </c>
      <c r="J1946" s="52">
        <f t="shared" si="203"/>
        <v>0</v>
      </c>
      <c r="K1946" s="290">
        <v>0</v>
      </c>
      <c r="L1946" s="52">
        <f t="shared" si="204"/>
        <v>0</v>
      </c>
      <c r="M1946" s="290">
        <v>0</v>
      </c>
      <c r="N1946" s="52">
        <f t="shared" si="205"/>
        <v>0</v>
      </c>
    </row>
    <row r="1947" spans="1:14" x14ac:dyDescent="0.2">
      <c r="A1947" s="2" t="str">
        <f t="shared" si="199"/>
        <v>Future Use 18</v>
      </c>
      <c r="C1947" s="290">
        <v>0</v>
      </c>
      <c r="D1947" s="52">
        <f t="shared" si="200"/>
        <v>0</v>
      </c>
      <c r="E1947" s="290">
        <v>0</v>
      </c>
      <c r="F1947" s="52">
        <f t="shared" si="200"/>
        <v>0</v>
      </c>
      <c r="G1947" s="70">
        <f t="shared" si="201"/>
        <v>0</v>
      </c>
      <c r="H1947" s="52">
        <f t="shared" si="202"/>
        <v>0</v>
      </c>
      <c r="I1947" s="290">
        <v>0</v>
      </c>
      <c r="J1947" s="52">
        <f t="shared" si="203"/>
        <v>0</v>
      </c>
      <c r="K1947" s="290">
        <v>0</v>
      </c>
      <c r="L1947" s="52">
        <f t="shared" si="204"/>
        <v>0</v>
      </c>
      <c r="M1947" s="290">
        <v>0</v>
      </c>
      <c r="N1947" s="52">
        <f t="shared" si="205"/>
        <v>0</v>
      </c>
    </row>
    <row r="1948" spans="1:14" x14ac:dyDescent="0.2">
      <c r="A1948" s="2" t="str">
        <f t="shared" si="199"/>
        <v>Future Use 19</v>
      </c>
      <c r="C1948" s="290">
        <v>0</v>
      </c>
      <c r="D1948" s="52">
        <f t="shared" si="200"/>
        <v>0</v>
      </c>
      <c r="E1948" s="290">
        <v>0</v>
      </c>
      <c r="F1948" s="52">
        <f t="shared" si="200"/>
        <v>0</v>
      </c>
      <c r="G1948" s="70">
        <f t="shared" si="201"/>
        <v>0</v>
      </c>
      <c r="H1948" s="52">
        <f t="shared" si="202"/>
        <v>0</v>
      </c>
      <c r="I1948" s="290">
        <v>0</v>
      </c>
      <c r="J1948" s="52">
        <f t="shared" si="203"/>
        <v>0</v>
      </c>
      <c r="K1948" s="290">
        <v>0</v>
      </c>
      <c r="L1948" s="52">
        <f t="shared" si="204"/>
        <v>0</v>
      </c>
      <c r="M1948" s="290">
        <v>0</v>
      </c>
      <c r="N1948" s="52">
        <f t="shared" si="205"/>
        <v>0</v>
      </c>
    </row>
    <row r="1949" spans="1:14" x14ac:dyDescent="0.2">
      <c r="A1949" s="2" t="str">
        <f t="shared" si="199"/>
        <v>EquipHrSupt</v>
      </c>
      <c r="C1949" s="81">
        <v>0</v>
      </c>
      <c r="D1949" s="52">
        <f t="shared" si="200"/>
        <v>0</v>
      </c>
      <c r="E1949" s="81">
        <v>0</v>
      </c>
      <c r="F1949" s="52">
        <f t="shared" si="200"/>
        <v>0</v>
      </c>
      <c r="G1949" s="8" t="s">
        <v>271</v>
      </c>
      <c r="H1949" s="8" t="s">
        <v>271</v>
      </c>
      <c r="I1949" s="81">
        <v>0</v>
      </c>
      <c r="J1949" s="52">
        <f t="shared" si="203"/>
        <v>0</v>
      </c>
      <c r="K1949" s="81">
        <v>0.5</v>
      </c>
      <c r="L1949" s="52">
        <f t="shared" si="204"/>
        <v>265829.63790127967</v>
      </c>
      <c r="M1949" s="81">
        <v>0</v>
      </c>
      <c r="N1949" s="52">
        <f t="shared" si="205"/>
        <v>0</v>
      </c>
    </row>
    <row r="1950" spans="1:14" x14ac:dyDescent="0.2">
      <c r="A1950" s="2" t="str">
        <f t="shared" si="199"/>
        <v>LaborHrSupt</v>
      </c>
      <c r="C1950" s="86">
        <v>0</v>
      </c>
      <c r="D1950" s="52">
        <f t="shared" si="200"/>
        <v>0</v>
      </c>
      <c r="E1950" s="86">
        <v>0</v>
      </c>
      <c r="F1950" s="52">
        <f t="shared" si="200"/>
        <v>0</v>
      </c>
      <c r="G1950" s="8" t="s">
        <v>271</v>
      </c>
      <c r="H1950" s="8" t="s">
        <v>271</v>
      </c>
      <c r="I1950" s="86">
        <v>0</v>
      </c>
      <c r="J1950" s="52">
        <f t="shared" si="203"/>
        <v>0</v>
      </c>
      <c r="K1950" s="86">
        <v>0</v>
      </c>
      <c r="L1950" s="52">
        <f t="shared" si="204"/>
        <v>0</v>
      </c>
      <c r="M1950" s="86">
        <v>0</v>
      </c>
      <c r="N1950" s="52">
        <f t="shared" si="205"/>
        <v>0</v>
      </c>
    </row>
    <row r="1951" spans="1:14" x14ac:dyDescent="0.2">
      <c r="D1951" s="52"/>
      <c r="F1951" s="52"/>
      <c r="H1951" s="52"/>
      <c r="J1951" s="52"/>
      <c r="L1951" s="52"/>
      <c r="N1951" s="52"/>
    </row>
    <row r="1952" spans="1:14" x14ac:dyDescent="0.2">
      <c r="A1952" s="2" t="str">
        <f t="shared" ref="A1952:A1963" si="206">A1832</f>
        <v>Rubber</v>
      </c>
      <c r="C1952" s="75">
        <v>0</v>
      </c>
      <c r="D1952" s="52">
        <f t="shared" ref="D1952:D1963" si="207">D$1928*C1952</f>
        <v>0</v>
      </c>
      <c r="E1952" s="75">
        <v>0</v>
      </c>
      <c r="F1952" s="52">
        <f t="shared" ref="F1952:F1963" si="208">F$1928*E1952</f>
        <v>0</v>
      </c>
      <c r="G1952" s="8" t="s">
        <v>271</v>
      </c>
      <c r="H1952" s="8" t="s">
        <v>271</v>
      </c>
      <c r="I1952" s="75">
        <v>0.4</v>
      </c>
      <c r="J1952" s="52">
        <f t="shared" ref="J1952:J1963" si="209">J$1928*I1952</f>
        <v>186837.77179815309</v>
      </c>
      <c r="K1952" s="75">
        <v>0.15</v>
      </c>
      <c r="L1952" s="52">
        <f t="shared" ref="L1952:L1963" si="210">L$1928*K1952</f>
        <v>79748.891370383892</v>
      </c>
      <c r="M1952" s="75">
        <v>0</v>
      </c>
      <c r="N1952" s="52">
        <f t="shared" ref="N1952:N1963" si="211">N$1928*M1952</f>
        <v>0</v>
      </c>
    </row>
    <row r="1953" spans="1:14" x14ac:dyDescent="0.2">
      <c r="A1953" s="2" t="str">
        <f t="shared" si="206"/>
        <v>T/P Supp #02</v>
      </c>
      <c r="C1953" s="290">
        <v>0</v>
      </c>
      <c r="D1953" s="52">
        <f t="shared" si="207"/>
        <v>0</v>
      </c>
      <c r="E1953" s="290">
        <v>0</v>
      </c>
      <c r="F1953" s="52">
        <f t="shared" si="208"/>
        <v>0</v>
      </c>
      <c r="G1953" s="8" t="s">
        <v>271</v>
      </c>
      <c r="H1953" s="8" t="s">
        <v>271</v>
      </c>
      <c r="I1953" s="290">
        <v>0</v>
      </c>
      <c r="J1953" s="52">
        <f t="shared" si="209"/>
        <v>0</v>
      </c>
      <c r="K1953" s="290">
        <v>0</v>
      </c>
      <c r="L1953" s="52">
        <f t="shared" si="210"/>
        <v>0</v>
      </c>
      <c r="M1953" s="290">
        <v>0</v>
      </c>
      <c r="N1953" s="52">
        <f t="shared" si="211"/>
        <v>0</v>
      </c>
    </row>
    <row r="1954" spans="1:14" x14ac:dyDescent="0.2">
      <c r="A1954" s="2" t="str">
        <f t="shared" si="206"/>
        <v>T/P Supp #03</v>
      </c>
      <c r="C1954" s="290">
        <v>0</v>
      </c>
      <c r="D1954" s="52">
        <f t="shared" si="207"/>
        <v>0</v>
      </c>
      <c r="E1954" s="290">
        <v>0</v>
      </c>
      <c r="F1954" s="52">
        <f t="shared" si="208"/>
        <v>0</v>
      </c>
      <c r="G1954" s="8" t="s">
        <v>271</v>
      </c>
      <c r="H1954" s="8" t="s">
        <v>271</v>
      </c>
      <c r="I1954" s="290">
        <v>0</v>
      </c>
      <c r="J1954" s="52">
        <f t="shared" si="209"/>
        <v>0</v>
      </c>
      <c r="K1954" s="290">
        <v>0</v>
      </c>
      <c r="L1954" s="52">
        <f t="shared" si="210"/>
        <v>0</v>
      </c>
      <c r="M1954" s="290">
        <v>0</v>
      </c>
      <c r="N1954" s="52">
        <f t="shared" si="211"/>
        <v>0</v>
      </c>
    </row>
    <row r="1955" spans="1:14" x14ac:dyDescent="0.2">
      <c r="A1955" s="2" t="str">
        <f t="shared" si="206"/>
        <v>T/P Supp #04</v>
      </c>
      <c r="C1955" s="290">
        <v>0</v>
      </c>
      <c r="D1955" s="52">
        <f t="shared" si="207"/>
        <v>0</v>
      </c>
      <c r="E1955" s="290">
        <v>0</v>
      </c>
      <c r="F1955" s="52">
        <f t="shared" si="208"/>
        <v>0</v>
      </c>
      <c r="G1955" s="8" t="s">
        <v>271</v>
      </c>
      <c r="H1955" s="8" t="s">
        <v>271</v>
      </c>
      <c r="I1955" s="290">
        <v>0</v>
      </c>
      <c r="J1955" s="52">
        <f t="shared" si="209"/>
        <v>0</v>
      </c>
      <c r="K1955" s="290">
        <v>0</v>
      </c>
      <c r="L1955" s="52">
        <f t="shared" si="210"/>
        <v>0</v>
      </c>
      <c r="M1955" s="290">
        <v>0</v>
      </c>
      <c r="N1955" s="52">
        <f t="shared" si="211"/>
        <v>0</v>
      </c>
    </row>
    <row r="1956" spans="1:14" x14ac:dyDescent="0.2">
      <c r="A1956" s="2" t="str">
        <f t="shared" si="206"/>
        <v>T/P Supp #05</v>
      </c>
      <c r="C1956" s="290">
        <v>0</v>
      </c>
      <c r="D1956" s="52">
        <f t="shared" si="207"/>
        <v>0</v>
      </c>
      <c r="E1956" s="290">
        <v>0</v>
      </c>
      <c r="F1956" s="52">
        <f t="shared" si="208"/>
        <v>0</v>
      </c>
      <c r="G1956" s="8" t="s">
        <v>271</v>
      </c>
      <c r="H1956" s="8" t="s">
        <v>271</v>
      </c>
      <c r="I1956" s="290">
        <v>0</v>
      </c>
      <c r="J1956" s="52">
        <f t="shared" si="209"/>
        <v>0</v>
      </c>
      <c r="K1956" s="290">
        <v>0</v>
      </c>
      <c r="L1956" s="52">
        <f t="shared" si="210"/>
        <v>0</v>
      </c>
      <c r="M1956" s="290">
        <v>0</v>
      </c>
      <c r="N1956" s="52">
        <f t="shared" si="211"/>
        <v>0</v>
      </c>
    </row>
    <row r="1957" spans="1:14" x14ac:dyDescent="0.2">
      <c r="A1957" s="2" t="str">
        <f t="shared" si="206"/>
        <v>T/P Supp #06</v>
      </c>
      <c r="C1957" s="290">
        <v>0</v>
      </c>
      <c r="D1957" s="52">
        <f t="shared" si="207"/>
        <v>0</v>
      </c>
      <c r="E1957" s="290">
        <v>0</v>
      </c>
      <c r="F1957" s="52">
        <f t="shared" si="208"/>
        <v>0</v>
      </c>
      <c r="G1957" s="8" t="s">
        <v>271</v>
      </c>
      <c r="H1957" s="8" t="s">
        <v>271</v>
      </c>
      <c r="I1957" s="290">
        <v>0</v>
      </c>
      <c r="J1957" s="52">
        <f t="shared" si="209"/>
        <v>0</v>
      </c>
      <c r="K1957" s="290">
        <v>0</v>
      </c>
      <c r="L1957" s="52">
        <f t="shared" si="210"/>
        <v>0</v>
      </c>
      <c r="M1957" s="290">
        <v>0</v>
      </c>
      <c r="N1957" s="52">
        <f t="shared" si="211"/>
        <v>0</v>
      </c>
    </row>
    <row r="1958" spans="1:14" x14ac:dyDescent="0.2">
      <c r="A1958" s="2" t="str">
        <f t="shared" si="206"/>
        <v>Purch Comps</v>
      </c>
      <c r="C1958" s="81">
        <v>0</v>
      </c>
      <c r="D1958" s="52">
        <f t="shared" si="207"/>
        <v>0</v>
      </c>
      <c r="E1958" s="81">
        <v>0</v>
      </c>
      <c r="F1958" s="52">
        <f t="shared" si="208"/>
        <v>0</v>
      </c>
      <c r="G1958" s="8" t="s">
        <v>271</v>
      </c>
      <c r="H1958" s="8" t="s">
        <v>271</v>
      </c>
      <c r="I1958" s="81">
        <v>0.35</v>
      </c>
      <c r="J1958" s="52">
        <f t="shared" si="209"/>
        <v>163483.05032338394</v>
      </c>
      <c r="K1958" s="81">
        <v>0.05</v>
      </c>
      <c r="L1958" s="52">
        <f t="shared" si="210"/>
        <v>26582.963790127968</v>
      </c>
      <c r="M1958" s="81">
        <v>0</v>
      </c>
      <c r="N1958" s="52">
        <f t="shared" si="211"/>
        <v>0</v>
      </c>
    </row>
    <row r="1959" spans="1:14" x14ac:dyDescent="0.2">
      <c r="A1959" s="2" t="str">
        <f t="shared" si="206"/>
        <v>Pkg Material</v>
      </c>
      <c r="C1959" s="81">
        <v>0</v>
      </c>
      <c r="D1959" s="52">
        <f t="shared" si="207"/>
        <v>0</v>
      </c>
      <c r="E1959" s="81">
        <v>0</v>
      </c>
      <c r="F1959" s="52">
        <f t="shared" si="208"/>
        <v>0</v>
      </c>
      <c r="G1959" s="8" t="s">
        <v>271</v>
      </c>
      <c r="H1959" s="8" t="s">
        <v>271</v>
      </c>
      <c r="I1959" s="81">
        <v>0.15</v>
      </c>
      <c r="J1959" s="52">
        <f t="shared" si="209"/>
        <v>70064.164424307397</v>
      </c>
      <c r="K1959" s="81">
        <v>0</v>
      </c>
      <c r="L1959" s="52">
        <f t="shared" si="210"/>
        <v>0</v>
      </c>
      <c r="M1959" s="81">
        <v>0</v>
      </c>
      <c r="N1959" s="52">
        <f t="shared" si="211"/>
        <v>0</v>
      </c>
    </row>
    <row r="1960" spans="1:14" x14ac:dyDescent="0.2">
      <c r="A1960" s="2" t="str">
        <f t="shared" si="206"/>
        <v>Molds</v>
      </c>
      <c r="C1960" s="81">
        <v>0</v>
      </c>
      <c r="D1960" s="52">
        <f t="shared" si="207"/>
        <v>0</v>
      </c>
      <c r="E1960" s="81">
        <v>0</v>
      </c>
      <c r="F1960" s="52">
        <f t="shared" si="208"/>
        <v>0</v>
      </c>
      <c r="G1960" s="8" t="s">
        <v>271</v>
      </c>
      <c r="H1960" s="8" t="s">
        <v>271</v>
      </c>
      <c r="I1960" s="81">
        <v>0</v>
      </c>
      <c r="J1960" s="52">
        <f t="shared" si="209"/>
        <v>0</v>
      </c>
      <c r="K1960" s="81">
        <v>0</v>
      </c>
      <c r="L1960" s="52">
        <f t="shared" si="210"/>
        <v>0</v>
      </c>
      <c r="M1960" s="81">
        <v>0</v>
      </c>
      <c r="N1960" s="52">
        <f t="shared" si="211"/>
        <v>0</v>
      </c>
    </row>
    <row r="1961" spans="1:14" x14ac:dyDescent="0.2">
      <c r="A1961" s="2" t="str">
        <f t="shared" si="206"/>
        <v>T/P Supp #10</v>
      </c>
      <c r="C1961" s="290">
        <v>0</v>
      </c>
      <c r="D1961" s="52">
        <f t="shared" si="207"/>
        <v>0</v>
      </c>
      <c r="E1961" s="290">
        <v>0</v>
      </c>
      <c r="F1961" s="52">
        <f t="shared" si="208"/>
        <v>0</v>
      </c>
      <c r="G1961" s="8" t="s">
        <v>271</v>
      </c>
      <c r="H1961" s="8" t="s">
        <v>271</v>
      </c>
      <c r="I1961" s="290">
        <v>0</v>
      </c>
      <c r="J1961" s="52">
        <f t="shared" si="209"/>
        <v>0</v>
      </c>
      <c r="K1961" s="290">
        <v>0</v>
      </c>
      <c r="L1961" s="52">
        <f t="shared" si="210"/>
        <v>0</v>
      </c>
      <c r="M1961" s="290">
        <v>0</v>
      </c>
      <c r="N1961" s="52">
        <f t="shared" si="211"/>
        <v>0</v>
      </c>
    </row>
    <row r="1962" spans="1:14" x14ac:dyDescent="0.2">
      <c r="A1962" s="2" t="str">
        <f t="shared" si="206"/>
        <v>T/P Supp #11</v>
      </c>
      <c r="C1962" s="290">
        <v>0</v>
      </c>
      <c r="D1962" s="52">
        <f t="shared" si="207"/>
        <v>0</v>
      </c>
      <c r="E1962" s="290">
        <v>0</v>
      </c>
      <c r="F1962" s="52">
        <f t="shared" si="208"/>
        <v>0</v>
      </c>
      <c r="G1962" s="8" t="s">
        <v>271</v>
      </c>
      <c r="H1962" s="8" t="s">
        <v>271</v>
      </c>
      <c r="I1962" s="290">
        <v>0</v>
      </c>
      <c r="J1962" s="52">
        <f t="shared" si="209"/>
        <v>0</v>
      </c>
      <c r="K1962" s="290">
        <v>0</v>
      </c>
      <c r="L1962" s="52">
        <f t="shared" si="210"/>
        <v>0</v>
      </c>
      <c r="M1962" s="290">
        <v>0</v>
      </c>
      <c r="N1962" s="52">
        <f t="shared" si="211"/>
        <v>0</v>
      </c>
    </row>
    <row r="1963" spans="1:14" x14ac:dyDescent="0.2">
      <c r="A1963" s="2" t="str">
        <f t="shared" si="206"/>
        <v>T/P Supp #12</v>
      </c>
      <c r="C1963" s="291">
        <v>0</v>
      </c>
      <c r="D1963" s="52">
        <f t="shared" si="207"/>
        <v>0</v>
      </c>
      <c r="E1963" s="291">
        <v>0</v>
      </c>
      <c r="F1963" s="52">
        <f t="shared" si="208"/>
        <v>0</v>
      </c>
      <c r="G1963" s="8" t="s">
        <v>271</v>
      </c>
      <c r="H1963" s="8" t="s">
        <v>271</v>
      </c>
      <c r="I1963" s="291">
        <v>0</v>
      </c>
      <c r="J1963" s="52">
        <f t="shared" si="209"/>
        <v>0</v>
      </c>
      <c r="K1963" s="291">
        <v>0</v>
      </c>
      <c r="L1963" s="52">
        <f t="shared" si="210"/>
        <v>0</v>
      </c>
      <c r="M1963" s="291">
        <v>0</v>
      </c>
      <c r="N1963" s="52">
        <f t="shared" si="211"/>
        <v>0</v>
      </c>
    </row>
    <row r="1964" spans="1:14" x14ac:dyDescent="0.2">
      <c r="D1964" s="52"/>
      <c r="F1964" s="52"/>
      <c r="H1964" s="52"/>
      <c r="J1964" s="52"/>
      <c r="L1964" s="52"/>
      <c r="N1964" s="52"/>
    </row>
    <row r="1965" spans="1:14" x14ac:dyDescent="0.2">
      <c r="A1965" s="2" t="str">
        <f>A1845</f>
        <v>Prod Labor</v>
      </c>
      <c r="C1965" s="75">
        <v>0</v>
      </c>
      <c r="D1965" s="52">
        <f>D$1928*C1965</f>
        <v>0</v>
      </c>
      <c r="E1965" s="75">
        <v>0</v>
      </c>
      <c r="F1965" s="52">
        <f>F$1928*E1965</f>
        <v>0</v>
      </c>
      <c r="G1965" s="70">
        <f>D1763</f>
        <v>0.55555555555555558</v>
      </c>
      <c r="H1965" s="52">
        <f>H$1928*G1965</f>
        <v>201698.96174876517</v>
      </c>
      <c r="I1965" s="75">
        <v>0</v>
      </c>
      <c r="J1965" s="52">
        <f>J$1928*I1965</f>
        <v>0</v>
      </c>
      <c r="K1965" s="75">
        <v>0</v>
      </c>
      <c r="L1965" s="52">
        <f>L$1928*K1965</f>
        <v>0</v>
      </c>
      <c r="M1965" s="75">
        <v>0</v>
      </c>
      <c r="N1965" s="52">
        <f>N$1928*M1965</f>
        <v>0</v>
      </c>
    </row>
    <row r="1966" spans="1:14" x14ac:dyDescent="0.2">
      <c r="A1966" s="2" t="str">
        <f>A1846</f>
        <v>Prod Labor B</v>
      </c>
      <c r="C1966" s="290">
        <v>0</v>
      </c>
      <c r="D1966" s="52">
        <f>D$1928*C1966</f>
        <v>0</v>
      </c>
      <c r="E1966" s="290">
        <v>0</v>
      </c>
      <c r="F1966" s="52">
        <f>F$1928*E1966</f>
        <v>0</v>
      </c>
      <c r="G1966" s="70">
        <f>D1764</f>
        <v>0</v>
      </c>
      <c r="H1966" s="52">
        <f>H$1928*G1966</f>
        <v>0</v>
      </c>
      <c r="I1966" s="290">
        <v>0</v>
      </c>
      <c r="J1966" s="52">
        <f>J$1928*I1966</f>
        <v>0</v>
      </c>
      <c r="K1966" s="290">
        <v>0</v>
      </c>
      <c r="L1966" s="52">
        <f>L$1928*K1966</f>
        <v>0</v>
      </c>
      <c r="M1966" s="290">
        <v>0</v>
      </c>
      <c r="N1966" s="52">
        <f>N$1928*M1966</f>
        <v>0</v>
      </c>
    </row>
    <row r="1967" spans="1:14" x14ac:dyDescent="0.2">
      <c r="A1967" s="2" t="str">
        <f>A1847</f>
        <v>Prod Labor C</v>
      </c>
      <c r="C1967" s="290">
        <v>0</v>
      </c>
      <c r="D1967" s="52">
        <f>D$1928*C1967</f>
        <v>0</v>
      </c>
      <c r="E1967" s="290">
        <v>0</v>
      </c>
      <c r="F1967" s="52">
        <f>F$1928*E1967</f>
        <v>0</v>
      </c>
      <c r="G1967" s="70">
        <f>D1765</f>
        <v>0</v>
      </c>
      <c r="H1967" s="52">
        <f>H$1928*G1967</f>
        <v>0</v>
      </c>
      <c r="I1967" s="290">
        <v>0</v>
      </c>
      <c r="J1967" s="52">
        <f>J$1928*I1967</f>
        <v>0</v>
      </c>
      <c r="K1967" s="290">
        <v>0</v>
      </c>
      <c r="L1967" s="52">
        <f>L$1928*K1967</f>
        <v>0</v>
      </c>
      <c r="M1967" s="290">
        <v>0</v>
      </c>
      <c r="N1967" s="52">
        <f>N$1928*M1967</f>
        <v>0</v>
      </c>
    </row>
    <row r="1968" spans="1:14" x14ac:dyDescent="0.2">
      <c r="A1968" s="2" t="str">
        <f>A1848</f>
        <v>Prod Labor D</v>
      </c>
      <c r="C1968" s="290">
        <v>0</v>
      </c>
      <c r="D1968" s="52">
        <f>D$1928*C1968</f>
        <v>0</v>
      </c>
      <c r="E1968" s="290">
        <v>0</v>
      </c>
      <c r="F1968" s="52">
        <f>F$1928*E1968</f>
        <v>0</v>
      </c>
      <c r="G1968" s="70">
        <f>D1766</f>
        <v>0</v>
      </c>
      <c r="H1968" s="52">
        <f>H$1928*G1968</f>
        <v>0</v>
      </c>
      <c r="I1968" s="290">
        <v>0</v>
      </c>
      <c r="J1968" s="52">
        <f>J$1928*I1968</f>
        <v>0</v>
      </c>
      <c r="K1968" s="290">
        <v>0</v>
      </c>
      <c r="L1968" s="52">
        <f>L$1928*K1968</f>
        <v>0</v>
      </c>
      <c r="M1968" s="290">
        <v>0</v>
      </c>
      <c r="N1968" s="52">
        <f>N$1928*M1968</f>
        <v>0</v>
      </c>
    </row>
    <row r="1969" spans="1:14" x14ac:dyDescent="0.2">
      <c r="A1969" s="2" t="str">
        <f>A1849</f>
        <v>PrdContrLab</v>
      </c>
      <c r="C1969" s="291">
        <v>0</v>
      </c>
      <c r="D1969" s="52">
        <f>D$1928*C1969</f>
        <v>0</v>
      </c>
      <c r="E1969" s="291">
        <v>0</v>
      </c>
      <c r="F1969" s="52">
        <f>F$1928*E1969</f>
        <v>0</v>
      </c>
      <c r="G1969" s="70">
        <f>D1767</f>
        <v>0</v>
      </c>
      <c r="H1969" s="52">
        <f>H$1928*G1969</f>
        <v>0</v>
      </c>
      <c r="I1969" s="291">
        <v>0</v>
      </c>
      <c r="J1969" s="52">
        <f>J$1928*I1969</f>
        <v>0</v>
      </c>
      <c r="K1969" s="291">
        <v>0</v>
      </c>
      <c r="L1969" s="52">
        <f>L$1928*K1969</f>
        <v>0</v>
      </c>
      <c r="M1969" s="291">
        <v>0</v>
      </c>
      <c r="N1969" s="52">
        <f>N$1928*M1969</f>
        <v>0</v>
      </c>
    </row>
    <row r="1970" spans="1:14" x14ac:dyDescent="0.2">
      <c r="D1970" s="52"/>
      <c r="F1970" s="52"/>
      <c r="H1970" s="52"/>
      <c r="J1970" s="52"/>
      <c r="L1970" s="52"/>
      <c r="N1970" s="52"/>
    </row>
    <row r="1971" spans="1:14" x14ac:dyDescent="0.2">
      <c r="A1971" s="2" t="str">
        <f>A1851</f>
        <v>Press Set-Ups</v>
      </c>
      <c r="C1971" s="75">
        <v>0</v>
      </c>
      <c r="D1971" s="52">
        <f t="shared" ref="D1971:F1973" si="212">D$1928*C1971</f>
        <v>0</v>
      </c>
      <c r="E1971" s="75">
        <v>0</v>
      </c>
      <c r="F1971" s="52">
        <f t="shared" si="212"/>
        <v>0</v>
      </c>
      <c r="G1971" s="8" t="s">
        <v>271</v>
      </c>
      <c r="H1971" s="8" t="s">
        <v>271</v>
      </c>
      <c r="I1971" s="75">
        <v>0</v>
      </c>
      <c r="J1971" s="52">
        <f>J$1928*I1971</f>
        <v>0</v>
      </c>
      <c r="K1971" s="75">
        <v>0</v>
      </c>
      <c r="L1971" s="52">
        <f>L$1928*K1971</f>
        <v>0</v>
      </c>
      <c r="M1971" s="75">
        <v>1</v>
      </c>
      <c r="N1971" s="52">
        <f>N$1928*M1971</f>
        <v>606926.69663650414</v>
      </c>
    </row>
    <row r="1972" spans="1:14" x14ac:dyDescent="0.2">
      <c r="A1972" s="2" t="str">
        <f>A1852</f>
        <v>ProWtEvnt 02</v>
      </c>
      <c r="C1972" s="290">
        <v>0</v>
      </c>
      <c r="D1972" s="52">
        <f t="shared" si="212"/>
        <v>0</v>
      </c>
      <c r="E1972" s="290">
        <v>0</v>
      </c>
      <c r="F1972" s="52">
        <f t="shared" si="212"/>
        <v>0</v>
      </c>
      <c r="G1972" s="8" t="s">
        <v>271</v>
      </c>
      <c r="H1972" s="8" t="s">
        <v>271</v>
      </c>
      <c r="I1972" s="290">
        <v>0</v>
      </c>
      <c r="J1972" s="52">
        <f>J$1928*I1972</f>
        <v>0</v>
      </c>
      <c r="K1972" s="290">
        <v>0</v>
      </c>
      <c r="L1972" s="52">
        <f>L$1928*K1972</f>
        <v>0</v>
      </c>
      <c r="M1972" s="290">
        <v>0</v>
      </c>
      <c r="N1972" s="52">
        <f>N$1928*M1972</f>
        <v>0</v>
      </c>
    </row>
    <row r="1973" spans="1:14" x14ac:dyDescent="0.2">
      <c r="A1973" s="2" t="str">
        <f>A1853</f>
        <v>ProWtEvnt 03</v>
      </c>
      <c r="C1973" s="365">
        <v>0</v>
      </c>
      <c r="D1973" s="99">
        <f t="shared" si="212"/>
        <v>0</v>
      </c>
      <c r="E1973" s="365">
        <v>0</v>
      </c>
      <c r="F1973" s="99">
        <f t="shared" si="212"/>
        <v>0</v>
      </c>
      <c r="G1973" s="209" t="s">
        <v>271</v>
      </c>
      <c r="H1973" s="209" t="s">
        <v>271</v>
      </c>
      <c r="I1973" s="365">
        <v>0</v>
      </c>
      <c r="J1973" s="99">
        <f>J$1928*I1973</f>
        <v>0</v>
      </c>
      <c r="K1973" s="365">
        <v>0</v>
      </c>
      <c r="L1973" s="99">
        <f>L$1928*K1973</f>
        <v>0</v>
      </c>
      <c r="M1973" s="365">
        <v>0</v>
      </c>
      <c r="N1973" s="99">
        <f>N$1928*M1973</f>
        <v>0</v>
      </c>
    </row>
    <row r="1975" spans="1:14" x14ac:dyDescent="0.2">
      <c r="B1975" s="8" t="s">
        <v>279</v>
      </c>
      <c r="C1975" s="70">
        <f>SUM(C1929:C1974)</f>
        <v>0</v>
      </c>
      <c r="D1975" s="52">
        <f>SUM(D1929:D1973)</f>
        <v>0</v>
      </c>
      <c r="E1975" s="70">
        <f>SUM(E1929:E1974)</f>
        <v>0</v>
      </c>
      <c r="F1975" s="52">
        <f>SUM(F1929:F1973)</f>
        <v>0</v>
      </c>
      <c r="G1975" s="70">
        <f>SUM(G1929:G1974)</f>
        <v>1</v>
      </c>
      <c r="H1975" s="52">
        <f>SUM(H1929:H1973)</f>
        <v>363058.13114777731</v>
      </c>
      <c r="I1975" s="70">
        <f>SUM(I1929:I1974)</f>
        <v>0.9</v>
      </c>
      <c r="J1975" s="52">
        <f>SUM(J1929:J1973)</f>
        <v>420384.98654584447</v>
      </c>
      <c r="K1975" s="70">
        <f>SUM(K1929:K1974)</f>
        <v>0.70000000000000007</v>
      </c>
      <c r="L1975" s="52">
        <f>SUM(L1929:L1973)</f>
        <v>372161.49306179152</v>
      </c>
      <c r="M1975" s="70">
        <f>SUM(M1929:M1974)</f>
        <v>1</v>
      </c>
      <c r="N1975" s="52">
        <f>SUM(N1929:N1973)</f>
        <v>606926.69663650414</v>
      </c>
    </row>
    <row r="1981" spans="1:14" x14ac:dyDescent="0.2">
      <c r="A1981" s="42" t="s">
        <v>276</v>
      </c>
      <c r="N1981" s="8" t="s">
        <v>306</v>
      </c>
    </row>
    <row r="1982" spans="1:14" x14ac:dyDescent="0.2">
      <c r="A1982" s="2" t="str">
        <f>A182</f>
        <v>Plumbco, Inc.</v>
      </c>
      <c r="N1982" s="197" t="s">
        <v>290</v>
      </c>
    </row>
    <row r="1983" spans="1:14" x14ac:dyDescent="0.2">
      <c r="M1983" s="10">
        <f ca="1">NOW()</f>
        <v>43970.333883912041</v>
      </c>
      <c r="N1983" s="11">
        <f ca="1">NOW()</f>
        <v>43970.333883912041</v>
      </c>
    </row>
    <row r="1985" spans="1:14" x14ac:dyDescent="0.2">
      <c r="C1985" s="256" t="s">
        <v>203</v>
      </c>
      <c r="D1985" s="252" t="str">
        <f>D1925</f>
        <v>Sales / Mktg</v>
      </c>
      <c r="E1985" s="256" t="s">
        <v>203</v>
      </c>
      <c r="F1985" s="252" t="str">
        <f>F1925</f>
        <v>Cust Service</v>
      </c>
      <c r="G1985" s="256" t="s">
        <v>203</v>
      </c>
      <c r="H1985" s="252" t="str">
        <f>H1925</f>
        <v>Supervision</v>
      </c>
      <c r="I1985" s="256" t="s">
        <v>203</v>
      </c>
      <c r="J1985" s="252" t="str">
        <f>J1925</f>
        <v>Mat'ls Mgmt</v>
      </c>
      <c r="K1985" s="256" t="s">
        <v>203</v>
      </c>
      <c r="L1985" s="252" t="str">
        <f>L1925</f>
        <v>Quality Control</v>
      </c>
      <c r="M1985" s="256" t="s">
        <v>203</v>
      </c>
      <c r="N1985" s="252" t="str">
        <f>N1925</f>
        <v>Set-Up Techs</v>
      </c>
    </row>
    <row r="1986" spans="1:14" x14ac:dyDescent="0.2">
      <c r="C1986" s="98" t="s">
        <v>84</v>
      </c>
      <c r="D1986" s="98" t="s">
        <v>92</v>
      </c>
      <c r="E1986" s="98" t="s">
        <v>84</v>
      </c>
      <c r="F1986" s="98" t="s">
        <v>92</v>
      </c>
      <c r="G1986" s="98" t="s">
        <v>84</v>
      </c>
      <c r="H1986" s="98" t="s">
        <v>92</v>
      </c>
      <c r="I1986" s="98" t="s">
        <v>84</v>
      </c>
      <c r="J1986" s="98" t="s">
        <v>92</v>
      </c>
      <c r="K1986" s="98" t="s">
        <v>84</v>
      </c>
      <c r="L1986" s="98" t="s">
        <v>92</v>
      </c>
      <c r="M1986" s="98" t="s">
        <v>84</v>
      </c>
      <c r="N1986" s="98" t="s">
        <v>92</v>
      </c>
    </row>
    <row r="1988" spans="1:14" x14ac:dyDescent="0.2">
      <c r="A1988" s="2" t="str">
        <f>A1928</f>
        <v>Costs to Distribute</v>
      </c>
      <c r="D1988" s="52">
        <f>D1928</f>
        <v>920874.77623249404</v>
      </c>
      <c r="F1988" s="52">
        <f>F1928</f>
        <v>246215.19261433263</v>
      </c>
      <c r="H1988" s="52">
        <f>H1928</f>
        <v>363058.13114777731</v>
      </c>
      <c r="J1988" s="52">
        <f>J1928</f>
        <v>467094.4294953827</v>
      </c>
      <c r="L1988" s="52">
        <f>L1928</f>
        <v>531659.27580255934</v>
      </c>
      <c r="N1988" s="52">
        <f>N1928</f>
        <v>606926.69663650414</v>
      </c>
    </row>
    <row r="1990" spans="1:14" x14ac:dyDescent="0.2">
      <c r="A1990" s="2" t="str">
        <f t="shared" ref="A1990:A2001" si="213">A1870</f>
        <v>Shearing</v>
      </c>
      <c r="C1990" s="75">
        <v>0</v>
      </c>
      <c r="D1990" s="52">
        <f t="shared" ref="D1990:F2017" si="214">D$1928*C1990</f>
        <v>0</v>
      </c>
      <c r="E1990" s="75">
        <v>0</v>
      </c>
      <c r="F1990" s="52">
        <f t="shared" si="214"/>
        <v>0</v>
      </c>
      <c r="G1990" s="8" t="s">
        <v>271</v>
      </c>
      <c r="H1990" s="8" t="s">
        <v>271</v>
      </c>
      <c r="I1990" s="75">
        <v>0</v>
      </c>
      <c r="J1990" s="52">
        <f t="shared" ref="J1990:J1995" si="215">J$1928*I1990</f>
        <v>0</v>
      </c>
      <c r="K1990" s="75">
        <v>0</v>
      </c>
      <c r="L1990" s="52">
        <f t="shared" ref="L1990:L1995" si="216">L$1928*K1990</f>
        <v>0</v>
      </c>
      <c r="M1990" s="75">
        <v>0</v>
      </c>
      <c r="N1990" s="52">
        <f t="shared" ref="N1990:N1995" si="217">N$1928*M1990</f>
        <v>0</v>
      </c>
    </row>
    <row r="1991" spans="1:14" x14ac:dyDescent="0.2">
      <c r="A1991" s="2" t="str">
        <f t="shared" si="213"/>
        <v>Press &lt; 75T</v>
      </c>
      <c r="C1991" s="81">
        <v>0</v>
      </c>
      <c r="D1991" s="52">
        <f t="shared" si="214"/>
        <v>0</v>
      </c>
      <c r="E1991" s="81">
        <v>0</v>
      </c>
      <c r="F1991" s="52">
        <f t="shared" si="214"/>
        <v>0</v>
      </c>
      <c r="G1991" s="8" t="s">
        <v>271</v>
      </c>
      <c r="H1991" s="8" t="s">
        <v>271</v>
      </c>
      <c r="I1991" s="81">
        <v>0</v>
      </c>
      <c r="J1991" s="52">
        <f t="shared" si="215"/>
        <v>0</v>
      </c>
      <c r="K1991" s="81">
        <v>0</v>
      </c>
      <c r="L1991" s="52">
        <f t="shared" si="216"/>
        <v>0</v>
      </c>
      <c r="M1991" s="81">
        <v>0</v>
      </c>
      <c r="N1991" s="52">
        <f t="shared" si="217"/>
        <v>0</v>
      </c>
    </row>
    <row r="1992" spans="1:14" x14ac:dyDescent="0.2">
      <c r="A1992" s="2" t="str">
        <f t="shared" si="213"/>
        <v>Pres 75T-125T</v>
      </c>
      <c r="C1992" s="81">
        <v>0</v>
      </c>
      <c r="D1992" s="52">
        <f t="shared" si="214"/>
        <v>0</v>
      </c>
      <c r="E1992" s="81">
        <v>0</v>
      </c>
      <c r="F1992" s="52">
        <f t="shared" si="214"/>
        <v>0</v>
      </c>
      <c r="G1992" s="8" t="s">
        <v>271</v>
      </c>
      <c r="H1992" s="8" t="s">
        <v>271</v>
      </c>
      <c r="I1992" s="81">
        <v>0</v>
      </c>
      <c r="J1992" s="52">
        <f t="shared" si="215"/>
        <v>0</v>
      </c>
      <c r="K1992" s="81">
        <v>0</v>
      </c>
      <c r="L1992" s="52">
        <f t="shared" si="216"/>
        <v>0</v>
      </c>
      <c r="M1992" s="81">
        <v>0</v>
      </c>
      <c r="N1992" s="52">
        <f t="shared" si="217"/>
        <v>0</v>
      </c>
    </row>
    <row r="1993" spans="1:14" x14ac:dyDescent="0.2">
      <c r="A1993" s="2" t="str">
        <f t="shared" si="213"/>
        <v>Press &gt; 125T</v>
      </c>
      <c r="C1993" s="81">
        <v>0</v>
      </c>
      <c r="D1993" s="52">
        <f t="shared" si="214"/>
        <v>0</v>
      </c>
      <c r="E1993" s="81">
        <v>0</v>
      </c>
      <c r="F1993" s="52">
        <f t="shared" si="214"/>
        <v>0</v>
      </c>
      <c r="G1993" s="8" t="s">
        <v>271</v>
      </c>
      <c r="H1993" s="8" t="s">
        <v>271</v>
      </c>
      <c r="I1993" s="81">
        <v>0</v>
      </c>
      <c r="J1993" s="52">
        <f t="shared" si="215"/>
        <v>0</v>
      </c>
      <c r="K1993" s="81">
        <v>0</v>
      </c>
      <c r="L1993" s="52">
        <f t="shared" si="216"/>
        <v>0</v>
      </c>
      <c r="M1993" s="81">
        <v>0</v>
      </c>
      <c r="N1993" s="52">
        <f t="shared" si="217"/>
        <v>0</v>
      </c>
    </row>
    <row r="1994" spans="1:14" x14ac:dyDescent="0.2">
      <c r="A1994" s="2" t="str">
        <f t="shared" si="213"/>
        <v>Packaging</v>
      </c>
      <c r="C1994" s="81">
        <v>0</v>
      </c>
      <c r="D1994" s="52">
        <f t="shared" si="214"/>
        <v>0</v>
      </c>
      <c r="E1994" s="81">
        <v>0</v>
      </c>
      <c r="F1994" s="52">
        <f t="shared" si="214"/>
        <v>0</v>
      </c>
      <c r="G1994" s="8" t="s">
        <v>271</v>
      </c>
      <c r="H1994" s="8" t="s">
        <v>271</v>
      </c>
      <c r="I1994" s="81">
        <v>0</v>
      </c>
      <c r="J1994" s="52">
        <f t="shared" si="215"/>
        <v>0</v>
      </c>
      <c r="K1994" s="81">
        <v>0</v>
      </c>
      <c r="L1994" s="52">
        <f t="shared" si="216"/>
        <v>0</v>
      </c>
      <c r="M1994" s="81">
        <v>0</v>
      </c>
      <c r="N1994" s="52">
        <f t="shared" si="217"/>
        <v>0</v>
      </c>
    </row>
    <row r="1995" spans="1:14" x14ac:dyDescent="0.2">
      <c r="A1995" s="2" t="str">
        <f t="shared" si="213"/>
        <v>Equip Hour 06</v>
      </c>
      <c r="C1995" s="290">
        <v>0</v>
      </c>
      <c r="D1995" s="52">
        <f t="shared" si="214"/>
        <v>0</v>
      </c>
      <c r="E1995" s="290">
        <v>0</v>
      </c>
      <c r="F1995" s="52">
        <f t="shared" si="214"/>
        <v>0</v>
      </c>
      <c r="G1995" s="8" t="s">
        <v>271</v>
      </c>
      <c r="H1995" s="8" t="s">
        <v>271</v>
      </c>
      <c r="I1995" s="290">
        <v>0</v>
      </c>
      <c r="J1995" s="52">
        <f t="shared" si="215"/>
        <v>0</v>
      </c>
      <c r="K1995" s="290">
        <v>0</v>
      </c>
      <c r="L1995" s="52">
        <f t="shared" si="216"/>
        <v>0</v>
      </c>
      <c r="M1995" s="290">
        <v>0</v>
      </c>
      <c r="N1995" s="52">
        <f t="shared" si="217"/>
        <v>0</v>
      </c>
    </row>
    <row r="1996" spans="1:14" x14ac:dyDescent="0.2">
      <c r="A1996" s="2" t="str">
        <f t="shared" si="213"/>
        <v>Direct Labr 01</v>
      </c>
      <c r="C1996" s="290">
        <v>0</v>
      </c>
      <c r="D1996" s="52">
        <f t="shared" si="214"/>
        <v>0</v>
      </c>
      <c r="E1996" s="290">
        <v>0</v>
      </c>
      <c r="F1996" s="52">
        <f t="shared" si="214"/>
        <v>0</v>
      </c>
      <c r="G1996" s="8" t="s">
        <v>271</v>
      </c>
      <c r="H1996" s="8" t="s">
        <v>271</v>
      </c>
      <c r="I1996" s="290">
        <v>0</v>
      </c>
      <c r="J1996" s="52">
        <f t="shared" ref="J1996:J2001" si="218">J$1928*I1996</f>
        <v>0</v>
      </c>
      <c r="K1996" s="290">
        <v>0</v>
      </c>
      <c r="L1996" s="52">
        <f t="shared" ref="L1996:L2001" si="219">L$1928*K1996</f>
        <v>0</v>
      </c>
      <c r="M1996" s="290">
        <v>0</v>
      </c>
      <c r="N1996" s="52">
        <f t="shared" ref="N1996:N2001" si="220">N$1928*M1996</f>
        <v>0</v>
      </c>
    </row>
    <row r="1997" spans="1:14" x14ac:dyDescent="0.2">
      <c r="A1997" s="2" t="str">
        <f t="shared" si="213"/>
        <v>Direct Labr 02</v>
      </c>
      <c r="C1997" s="290">
        <v>0</v>
      </c>
      <c r="D1997" s="52">
        <f t="shared" si="214"/>
        <v>0</v>
      </c>
      <c r="E1997" s="290">
        <v>0</v>
      </c>
      <c r="F1997" s="52">
        <f t="shared" si="214"/>
        <v>0</v>
      </c>
      <c r="G1997" s="8" t="s">
        <v>271</v>
      </c>
      <c r="H1997" s="8" t="s">
        <v>271</v>
      </c>
      <c r="I1997" s="290">
        <v>0</v>
      </c>
      <c r="J1997" s="52">
        <f t="shared" si="218"/>
        <v>0</v>
      </c>
      <c r="K1997" s="290">
        <v>0</v>
      </c>
      <c r="L1997" s="52">
        <f t="shared" si="219"/>
        <v>0</v>
      </c>
      <c r="M1997" s="290">
        <v>0</v>
      </c>
      <c r="N1997" s="52">
        <f t="shared" si="220"/>
        <v>0</v>
      </c>
    </row>
    <row r="1998" spans="1:14" x14ac:dyDescent="0.2">
      <c r="A1998" s="2" t="str">
        <f t="shared" si="213"/>
        <v>Direct Labr 03</v>
      </c>
      <c r="C1998" s="290">
        <v>0</v>
      </c>
      <c r="D1998" s="52">
        <f t="shared" si="214"/>
        <v>0</v>
      </c>
      <c r="E1998" s="290">
        <v>0</v>
      </c>
      <c r="F1998" s="52">
        <f t="shared" si="214"/>
        <v>0</v>
      </c>
      <c r="G1998" s="8" t="s">
        <v>271</v>
      </c>
      <c r="H1998" s="8" t="s">
        <v>271</v>
      </c>
      <c r="I1998" s="290">
        <v>0</v>
      </c>
      <c r="J1998" s="52">
        <f t="shared" si="218"/>
        <v>0</v>
      </c>
      <c r="K1998" s="290">
        <v>0</v>
      </c>
      <c r="L1998" s="52">
        <f t="shared" si="219"/>
        <v>0</v>
      </c>
      <c r="M1998" s="290">
        <v>0</v>
      </c>
      <c r="N1998" s="52">
        <f t="shared" si="220"/>
        <v>0</v>
      </c>
    </row>
    <row r="1999" spans="1:14" x14ac:dyDescent="0.2">
      <c r="A1999" s="2" t="str">
        <f t="shared" si="213"/>
        <v>Direct Labr 04</v>
      </c>
      <c r="C1999" s="290">
        <v>0</v>
      </c>
      <c r="D1999" s="52">
        <f t="shared" si="214"/>
        <v>0</v>
      </c>
      <c r="E1999" s="290">
        <v>0</v>
      </c>
      <c r="F1999" s="52">
        <f t="shared" si="214"/>
        <v>0</v>
      </c>
      <c r="G1999" s="8" t="s">
        <v>271</v>
      </c>
      <c r="H1999" s="8" t="s">
        <v>271</v>
      </c>
      <c r="I1999" s="290">
        <v>0</v>
      </c>
      <c r="J1999" s="52">
        <f t="shared" si="218"/>
        <v>0</v>
      </c>
      <c r="K1999" s="290">
        <v>0</v>
      </c>
      <c r="L1999" s="52">
        <f t="shared" si="219"/>
        <v>0</v>
      </c>
      <c r="M1999" s="290">
        <v>0</v>
      </c>
      <c r="N1999" s="52">
        <f t="shared" si="220"/>
        <v>0</v>
      </c>
    </row>
    <row r="2000" spans="1:14" x14ac:dyDescent="0.2">
      <c r="A2000" s="2" t="str">
        <f t="shared" si="213"/>
        <v>Direct Labr 05</v>
      </c>
      <c r="C2000" s="290">
        <v>0</v>
      </c>
      <c r="D2000" s="52">
        <f t="shared" si="214"/>
        <v>0</v>
      </c>
      <c r="E2000" s="290">
        <v>0</v>
      </c>
      <c r="F2000" s="52">
        <f t="shared" si="214"/>
        <v>0</v>
      </c>
      <c r="G2000" s="8" t="s">
        <v>271</v>
      </c>
      <c r="H2000" s="8" t="s">
        <v>271</v>
      </c>
      <c r="I2000" s="290">
        <v>0</v>
      </c>
      <c r="J2000" s="52">
        <f t="shared" si="218"/>
        <v>0</v>
      </c>
      <c r="K2000" s="290">
        <v>0</v>
      </c>
      <c r="L2000" s="52">
        <f t="shared" si="219"/>
        <v>0</v>
      </c>
      <c r="M2000" s="290">
        <v>0</v>
      </c>
      <c r="N2000" s="52">
        <f t="shared" si="220"/>
        <v>0</v>
      </c>
    </row>
    <row r="2001" spans="1:14" x14ac:dyDescent="0.2">
      <c r="A2001" s="2" t="str">
        <f t="shared" si="213"/>
        <v>Direct Labr 06</v>
      </c>
      <c r="C2001" s="291">
        <v>0</v>
      </c>
      <c r="D2001" s="52">
        <f t="shared" si="214"/>
        <v>0</v>
      </c>
      <c r="E2001" s="291">
        <v>0</v>
      </c>
      <c r="F2001" s="52">
        <f t="shared" si="214"/>
        <v>0</v>
      </c>
      <c r="G2001" s="8" t="s">
        <v>271</v>
      </c>
      <c r="H2001" s="8" t="s">
        <v>271</v>
      </c>
      <c r="I2001" s="291">
        <v>0</v>
      </c>
      <c r="J2001" s="52">
        <f t="shared" si="218"/>
        <v>0</v>
      </c>
      <c r="K2001" s="291">
        <v>0</v>
      </c>
      <c r="L2001" s="52">
        <f t="shared" si="219"/>
        <v>0</v>
      </c>
      <c r="M2001" s="291">
        <v>0</v>
      </c>
      <c r="N2001" s="52">
        <f t="shared" si="220"/>
        <v>0</v>
      </c>
    </row>
    <row r="2002" spans="1:14" x14ac:dyDescent="0.2">
      <c r="D2002" s="52"/>
      <c r="F2002" s="52"/>
      <c r="G2002" s="8"/>
      <c r="H2002" s="8"/>
      <c r="J2002" s="52"/>
      <c r="L2002" s="52"/>
      <c r="N2002" s="52"/>
    </row>
    <row r="2003" spans="1:14" x14ac:dyDescent="0.2">
      <c r="A2003" s="2" t="str">
        <f t="shared" ref="A2003:A2014" si="221">A1883</f>
        <v>Put-Away</v>
      </c>
      <c r="C2003" s="75">
        <v>0</v>
      </c>
      <c r="D2003" s="52">
        <f t="shared" si="214"/>
        <v>0</v>
      </c>
      <c r="E2003" s="75">
        <v>0</v>
      </c>
      <c r="F2003" s="52">
        <f t="shared" si="214"/>
        <v>0</v>
      </c>
      <c r="G2003" s="8" t="s">
        <v>271</v>
      </c>
      <c r="H2003" s="8" t="s">
        <v>271</v>
      </c>
      <c r="I2003" s="75">
        <v>0</v>
      </c>
      <c r="J2003" s="52">
        <f t="shared" ref="J2003:J2014" si="222">J$1928*I2003</f>
        <v>0</v>
      </c>
      <c r="K2003" s="75">
        <v>0</v>
      </c>
      <c r="L2003" s="52">
        <f t="shared" ref="L2003:L2014" si="223">L$1928*K2003</f>
        <v>0</v>
      </c>
      <c r="M2003" s="75">
        <v>0</v>
      </c>
      <c r="N2003" s="52">
        <f t="shared" ref="N2003:N2014" si="224">N$1928*M2003</f>
        <v>0</v>
      </c>
    </row>
    <row r="2004" spans="1:14" x14ac:dyDescent="0.2">
      <c r="A2004" s="2" t="str">
        <f t="shared" si="221"/>
        <v>Storage</v>
      </c>
      <c r="C2004" s="81">
        <v>0</v>
      </c>
      <c r="D2004" s="52">
        <f t="shared" si="214"/>
        <v>0</v>
      </c>
      <c r="E2004" s="81">
        <v>0</v>
      </c>
      <c r="F2004" s="52">
        <f t="shared" si="214"/>
        <v>0</v>
      </c>
      <c r="G2004" s="8" t="s">
        <v>271</v>
      </c>
      <c r="H2004" s="8" t="s">
        <v>271</v>
      </c>
      <c r="I2004" s="81">
        <v>0</v>
      </c>
      <c r="J2004" s="52">
        <f t="shared" si="222"/>
        <v>0</v>
      </c>
      <c r="K2004" s="81">
        <v>0</v>
      </c>
      <c r="L2004" s="52">
        <f t="shared" si="223"/>
        <v>0</v>
      </c>
      <c r="M2004" s="81">
        <v>0</v>
      </c>
      <c r="N2004" s="52">
        <f t="shared" si="224"/>
        <v>0</v>
      </c>
    </row>
    <row r="2005" spans="1:14" x14ac:dyDescent="0.2">
      <c r="A2005" s="2" t="str">
        <f t="shared" si="221"/>
        <v>Order Process</v>
      </c>
      <c r="C2005" s="81">
        <v>0</v>
      </c>
      <c r="D2005" s="52">
        <f t="shared" si="214"/>
        <v>0</v>
      </c>
      <c r="E2005" s="81">
        <v>0.95</v>
      </c>
      <c r="F2005" s="52">
        <f t="shared" si="214"/>
        <v>233904.43298361599</v>
      </c>
      <c r="G2005" s="8" t="s">
        <v>271</v>
      </c>
      <c r="H2005" s="8" t="s">
        <v>271</v>
      </c>
      <c r="I2005" s="81">
        <v>0</v>
      </c>
      <c r="J2005" s="52">
        <f t="shared" si="222"/>
        <v>0</v>
      </c>
      <c r="K2005" s="81">
        <v>0</v>
      </c>
      <c r="L2005" s="52">
        <f t="shared" si="223"/>
        <v>0</v>
      </c>
      <c r="M2005" s="81">
        <v>0</v>
      </c>
      <c r="N2005" s="52">
        <f t="shared" si="224"/>
        <v>0</v>
      </c>
    </row>
    <row r="2006" spans="1:14" x14ac:dyDescent="0.2">
      <c r="A2006" s="2" t="str">
        <f t="shared" si="221"/>
        <v>Order Picking</v>
      </c>
      <c r="C2006" s="81">
        <v>0</v>
      </c>
      <c r="D2006" s="52">
        <f t="shared" si="214"/>
        <v>0</v>
      </c>
      <c r="E2006" s="81">
        <v>0</v>
      </c>
      <c r="F2006" s="52">
        <f t="shared" si="214"/>
        <v>0</v>
      </c>
      <c r="G2006" s="8" t="s">
        <v>271</v>
      </c>
      <c r="H2006" s="8" t="s">
        <v>271</v>
      </c>
      <c r="I2006" s="81">
        <v>0</v>
      </c>
      <c r="J2006" s="52">
        <f t="shared" si="222"/>
        <v>0</v>
      </c>
      <c r="K2006" s="81">
        <v>0</v>
      </c>
      <c r="L2006" s="52">
        <f t="shared" si="223"/>
        <v>0</v>
      </c>
      <c r="M2006" s="81">
        <v>0</v>
      </c>
      <c r="N2006" s="52">
        <f t="shared" si="224"/>
        <v>0</v>
      </c>
    </row>
    <row r="2007" spans="1:14" x14ac:dyDescent="0.2">
      <c r="A2007" s="2" t="str">
        <f t="shared" si="221"/>
        <v>Shipping</v>
      </c>
      <c r="C2007" s="81">
        <v>0</v>
      </c>
      <c r="D2007" s="52">
        <f t="shared" si="214"/>
        <v>0</v>
      </c>
      <c r="E2007" s="81">
        <v>0</v>
      </c>
      <c r="F2007" s="52">
        <f t="shared" si="214"/>
        <v>0</v>
      </c>
      <c r="G2007" s="8" t="s">
        <v>271</v>
      </c>
      <c r="H2007" s="8" t="s">
        <v>271</v>
      </c>
      <c r="I2007" s="81">
        <v>0</v>
      </c>
      <c r="J2007" s="52">
        <f t="shared" si="222"/>
        <v>0</v>
      </c>
      <c r="K2007" s="81">
        <v>0</v>
      </c>
      <c r="L2007" s="52">
        <f t="shared" si="223"/>
        <v>0</v>
      </c>
      <c r="M2007" s="81">
        <v>0</v>
      </c>
      <c r="N2007" s="52">
        <f t="shared" si="224"/>
        <v>0</v>
      </c>
    </row>
    <row r="2008" spans="1:14" x14ac:dyDescent="0.2">
      <c r="A2008" s="2" t="str">
        <f t="shared" si="221"/>
        <v>Return/Restock</v>
      </c>
      <c r="C2008" s="81">
        <v>0</v>
      </c>
      <c r="D2008" s="52">
        <f t="shared" si="214"/>
        <v>0</v>
      </c>
      <c r="E2008" s="81">
        <v>0.05</v>
      </c>
      <c r="F2008" s="52">
        <f t="shared" si="214"/>
        <v>12310.759630716631</v>
      </c>
      <c r="G2008" s="8" t="s">
        <v>271</v>
      </c>
      <c r="H2008" s="8" t="s">
        <v>271</v>
      </c>
      <c r="I2008" s="81">
        <v>0</v>
      </c>
      <c r="J2008" s="52">
        <f t="shared" si="222"/>
        <v>0</v>
      </c>
      <c r="K2008" s="81">
        <v>0.05</v>
      </c>
      <c r="L2008" s="52">
        <f t="shared" si="223"/>
        <v>26582.963790127968</v>
      </c>
      <c r="M2008" s="81">
        <v>0</v>
      </c>
      <c r="N2008" s="52">
        <f t="shared" si="224"/>
        <v>0</v>
      </c>
    </row>
    <row r="2009" spans="1:14" x14ac:dyDescent="0.2">
      <c r="A2009" s="2" t="str">
        <f t="shared" si="221"/>
        <v>PM Event #07</v>
      </c>
      <c r="C2009" s="290">
        <v>0</v>
      </c>
      <c r="D2009" s="52">
        <f t="shared" si="214"/>
        <v>0</v>
      </c>
      <c r="E2009" s="290">
        <v>0</v>
      </c>
      <c r="F2009" s="52">
        <f t="shared" si="214"/>
        <v>0</v>
      </c>
      <c r="G2009" s="8" t="s">
        <v>271</v>
      </c>
      <c r="H2009" s="8" t="s">
        <v>271</v>
      </c>
      <c r="I2009" s="290">
        <v>0</v>
      </c>
      <c r="J2009" s="52">
        <f t="shared" si="222"/>
        <v>0</v>
      </c>
      <c r="K2009" s="290">
        <v>0</v>
      </c>
      <c r="L2009" s="52">
        <f t="shared" si="223"/>
        <v>0</v>
      </c>
      <c r="M2009" s="290">
        <v>0</v>
      </c>
      <c r="N2009" s="52">
        <f t="shared" si="224"/>
        <v>0</v>
      </c>
    </row>
    <row r="2010" spans="1:14" x14ac:dyDescent="0.2">
      <c r="A2010" s="2" t="str">
        <f t="shared" si="221"/>
        <v>PM Event #08</v>
      </c>
      <c r="C2010" s="290">
        <v>0</v>
      </c>
      <c r="D2010" s="52">
        <f t="shared" si="214"/>
        <v>0</v>
      </c>
      <c r="E2010" s="290">
        <v>0</v>
      </c>
      <c r="F2010" s="52">
        <f t="shared" si="214"/>
        <v>0</v>
      </c>
      <c r="G2010" s="8" t="s">
        <v>271</v>
      </c>
      <c r="H2010" s="8" t="s">
        <v>271</v>
      </c>
      <c r="I2010" s="290">
        <v>0</v>
      </c>
      <c r="J2010" s="52">
        <f t="shared" si="222"/>
        <v>0</v>
      </c>
      <c r="K2010" s="290">
        <v>0</v>
      </c>
      <c r="L2010" s="52">
        <f t="shared" si="223"/>
        <v>0</v>
      </c>
      <c r="M2010" s="290">
        <v>0</v>
      </c>
      <c r="N2010" s="52">
        <f t="shared" si="224"/>
        <v>0</v>
      </c>
    </row>
    <row r="2011" spans="1:14" x14ac:dyDescent="0.2">
      <c r="A2011" s="2" t="str">
        <f t="shared" si="221"/>
        <v>Box Stores</v>
      </c>
      <c r="C2011" s="81">
        <v>0.2</v>
      </c>
      <c r="D2011" s="52">
        <f t="shared" si="214"/>
        <v>184174.95524649881</v>
      </c>
      <c r="E2011" s="81">
        <v>0</v>
      </c>
      <c r="F2011" s="52">
        <f t="shared" si="214"/>
        <v>0</v>
      </c>
      <c r="G2011" s="8" t="s">
        <v>271</v>
      </c>
      <c r="H2011" s="8" t="s">
        <v>271</v>
      </c>
      <c r="I2011" s="81">
        <v>0</v>
      </c>
      <c r="J2011" s="52">
        <f t="shared" si="222"/>
        <v>0</v>
      </c>
      <c r="K2011" s="81">
        <v>0</v>
      </c>
      <c r="L2011" s="52">
        <f t="shared" si="223"/>
        <v>0</v>
      </c>
      <c r="M2011" s="81">
        <v>0</v>
      </c>
      <c r="N2011" s="52">
        <f t="shared" si="224"/>
        <v>0</v>
      </c>
    </row>
    <row r="2012" spans="1:14" x14ac:dyDescent="0.2">
      <c r="A2012" s="2" t="str">
        <f t="shared" si="221"/>
        <v>Major Retailers</v>
      </c>
      <c r="C2012" s="81">
        <v>0.2</v>
      </c>
      <c r="D2012" s="52">
        <f t="shared" si="214"/>
        <v>184174.95524649881</v>
      </c>
      <c r="E2012" s="81">
        <v>0</v>
      </c>
      <c r="F2012" s="52">
        <f t="shared" si="214"/>
        <v>0</v>
      </c>
      <c r="G2012" s="8" t="s">
        <v>271</v>
      </c>
      <c r="H2012" s="8" t="s">
        <v>271</v>
      </c>
      <c r="I2012" s="81">
        <v>0</v>
      </c>
      <c r="J2012" s="52">
        <f t="shared" si="222"/>
        <v>0</v>
      </c>
      <c r="K2012" s="81">
        <v>0</v>
      </c>
      <c r="L2012" s="52">
        <f t="shared" si="223"/>
        <v>0</v>
      </c>
      <c r="M2012" s="81">
        <v>0</v>
      </c>
      <c r="N2012" s="52">
        <f t="shared" si="224"/>
        <v>0</v>
      </c>
    </row>
    <row r="2013" spans="1:14" x14ac:dyDescent="0.2">
      <c r="A2013" s="2" t="str">
        <f t="shared" si="221"/>
        <v>Smalll Accounts</v>
      </c>
      <c r="C2013" s="81">
        <v>0.3</v>
      </c>
      <c r="D2013" s="52">
        <f t="shared" si="214"/>
        <v>276262.43286974821</v>
      </c>
      <c r="E2013" s="81">
        <v>0</v>
      </c>
      <c r="F2013" s="52">
        <f t="shared" si="214"/>
        <v>0</v>
      </c>
      <c r="G2013" s="8" t="s">
        <v>271</v>
      </c>
      <c r="H2013" s="8" t="s">
        <v>271</v>
      </c>
      <c r="I2013" s="81">
        <v>0</v>
      </c>
      <c r="J2013" s="52">
        <f t="shared" si="222"/>
        <v>0</v>
      </c>
      <c r="K2013" s="81">
        <v>0</v>
      </c>
      <c r="L2013" s="52">
        <f t="shared" si="223"/>
        <v>0</v>
      </c>
      <c r="M2013" s="81">
        <v>0</v>
      </c>
      <c r="N2013" s="52">
        <f t="shared" si="224"/>
        <v>0</v>
      </c>
    </row>
    <row r="2014" spans="1:14" x14ac:dyDescent="0.2">
      <c r="A2014" s="2" t="str">
        <f t="shared" si="221"/>
        <v>Cust/Mkt #04</v>
      </c>
      <c r="C2014" s="291">
        <v>0</v>
      </c>
      <c r="D2014" s="52">
        <f t="shared" si="214"/>
        <v>0</v>
      </c>
      <c r="E2014" s="291">
        <v>0</v>
      </c>
      <c r="F2014" s="52">
        <f t="shared" si="214"/>
        <v>0</v>
      </c>
      <c r="G2014" s="8" t="s">
        <v>271</v>
      </c>
      <c r="H2014" s="8" t="s">
        <v>271</v>
      </c>
      <c r="I2014" s="291">
        <v>0</v>
      </c>
      <c r="J2014" s="52">
        <f t="shared" si="222"/>
        <v>0</v>
      </c>
      <c r="K2014" s="291">
        <v>0</v>
      </c>
      <c r="L2014" s="52">
        <f t="shared" si="223"/>
        <v>0</v>
      </c>
      <c r="M2014" s="291">
        <v>0</v>
      </c>
      <c r="N2014" s="52">
        <f t="shared" si="224"/>
        <v>0</v>
      </c>
    </row>
    <row r="2015" spans="1:14" x14ac:dyDescent="0.2">
      <c r="C2015" s="55"/>
      <c r="D2015" s="52"/>
      <c r="E2015" s="55"/>
      <c r="F2015" s="52"/>
      <c r="G2015" s="8"/>
      <c r="H2015" s="8"/>
      <c r="I2015" s="55"/>
      <c r="J2015" s="52"/>
      <c r="K2015" s="55"/>
      <c r="L2015" s="52"/>
      <c r="M2015" s="55"/>
      <c r="N2015" s="52"/>
    </row>
    <row r="2016" spans="1:14" x14ac:dyDescent="0.2">
      <c r="A2016" s="2" t="str">
        <f>A1896</f>
        <v>GrowthCosts</v>
      </c>
      <c r="C2016" s="81">
        <v>0</v>
      </c>
      <c r="D2016" s="52">
        <f t="shared" si="214"/>
        <v>0</v>
      </c>
      <c r="E2016" s="81">
        <v>0</v>
      </c>
      <c r="F2016" s="52">
        <f t="shared" si="214"/>
        <v>0</v>
      </c>
      <c r="G2016" s="8" t="s">
        <v>271</v>
      </c>
      <c r="H2016" s="8" t="s">
        <v>271</v>
      </c>
      <c r="I2016" s="81">
        <v>0</v>
      </c>
      <c r="J2016" s="52">
        <f>J$1928*I2016</f>
        <v>0</v>
      </c>
      <c r="K2016" s="81">
        <v>0</v>
      </c>
      <c r="L2016" s="52">
        <f>L$1928*K2016</f>
        <v>0</v>
      </c>
      <c r="M2016" s="81">
        <v>0</v>
      </c>
      <c r="N2016" s="52">
        <f>N$1928*M2016</f>
        <v>0</v>
      </c>
    </row>
    <row r="2017" spans="1:14" x14ac:dyDescent="0.2">
      <c r="A2017" s="2" t="str">
        <f>A1897</f>
        <v>Gen &amp; Admin</v>
      </c>
      <c r="C2017" s="207">
        <v>0.3</v>
      </c>
      <c r="D2017" s="99">
        <f t="shared" si="214"/>
        <v>276262.43286974821</v>
      </c>
      <c r="E2017" s="207">
        <v>0</v>
      </c>
      <c r="F2017" s="99">
        <f t="shared" si="214"/>
        <v>0</v>
      </c>
      <c r="G2017" s="209" t="s">
        <v>271</v>
      </c>
      <c r="H2017" s="209" t="s">
        <v>271</v>
      </c>
      <c r="I2017" s="207">
        <v>0.1</v>
      </c>
      <c r="J2017" s="99">
        <f>J$1928*I2017</f>
        <v>46709.442949538272</v>
      </c>
      <c r="K2017" s="207">
        <v>0.25</v>
      </c>
      <c r="L2017" s="99">
        <f>L$1928*K2017</f>
        <v>132914.81895063983</v>
      </c>
      <c r="M2017" s="207">
        <v>0</v>
      </c>
      <c r="N2017" s="99">
        <f>N$1928*M2017</f>
        <v>0</v>
      </c>
    </row>
    <row r="2019" spans="1:14" x14ac:dyDescent="0.2">
      <c r="B2019" s="8" t="s">
        <v>278</v>
      </c>
      <c r="C2019" s="70">
        <f t="shared" ref="C2019:N2019" si="225">SUM(C1989:C2017)</f>
        <v>1</v>
      </c>
      <c r="D2019" s="52">
        <f t="shared" si="225"/>
        <v>920874.77623249404</v>
      </c>
      <c r="E2019" s="70">
        <f t="shared" si="225"/>
        <v>1</v>
      </c>
      <c r="F2019" s="52">
        <f t="shared" si="225"/>
        <v>246215.19261433263</v>
      </c>
      <c r="G2019" s="70">
        <f t="shared" si="225"/>
        <v>0</v>
      </c>
      <c r="H2019" s="52">
        <f t="shared" si="225"/>
        <v>0</v>
      </c>
      <c r="I2019" s="70">
        <f t="shared" si="225"/>
        <v>0.1</v>
      </c>
      <c r="J2019" s="52">
        <f t="shared" si="225"/>
        <v>46709.442949538272</v>
      </c>
      <c r="K2019" s="70">
        <f t="shared" si="225"/>
        <v>0.3</v>
      </c>
      <c r="L2019" s="52">
        <f t="shared" si="225"/>
        <v>159497.78274076781</v>
      </c>
      <c r="M2019" s="70">
        <f t="shared" si="225"/>
        <v>0</v>
      </c>
      <c r="N2019" s="52">
        <f t="shared" si="225"/>
        <v>0</v>
      </c>
    </row>
    <row r="2020" spans="1:14" x14ac:dyDescent="0.2">
      <c r="B2020" s="8" t="s">
        <v>279</v>
      </c>
      <c r="C2020" s="210">
        <f t="shared" ref="C2020:N2020" si="226">C1975</f>
        <v>0</v>
      </c>
      <c r="D2020" s="211">
        <f t="shared" si="226"/>
        <v>0</v>
      </c>
      <c r="E2020" s="210">
        <f t="shared" si="226"/>
        <v>0</v>
      </c>
      <c r="F2020" s="211">
        <f t="shared" si="226"/>
        <v>0</v>
      </c>
      <c r="G2020" s="210">
        <f t="shared" si="226"/>
        <v>1</v>
      </c>
      <c r="H2020" s="211">
        <f t="shared" si="226"/>
        <v>363058.13114777731</v>
      </c>
      <c r="I2020" s="210">
        <f t="shared" si="226"/>
        <v>0.9</v>
      </c>
      <c r="J2020" s="211">
        <f t="shared" si="226"/>
        <v>420384.98654584447</v>
      </c>
      <c r="K2020" s="210">
        <f t="shared" si="226"/>
        <v>0.70000000000000007</v>
      </c>
      <c r="L2020" s="211">
        <f t="shared" si="226"/>
        <v>372161.49306179152</v>
      </c>
      <c r="M2020" s="210">
        <f t="shared" si="226"/>
        <v>1</v>
      </c>
      <c r="N2020" s="211">
        <f t="shared" si="226"/>
        <v>606926.69663650414</v>
      </c>
    </row>
    <row r="2021" spans="1:14" x14ac:dyDescent="0.2">
      <c r="D2021" s="52"/>
      <c r="F2021" s="52"/>
      <c r="H2021" s="52"/>
      <c r="J2021" s="52"/>
      <c r="L2021" s="52"/>
      <c r="N2021" s="52"/>
    </row>
    <row r="2022" spans="1:14" x14ac:dyDescent="0.2">
      <c r="B2022" s="4" t="s">
        <v>168</v>
      </c>
      <c r="C2022" s="212">
        <f t="shared" ref="C2022:N2022" si="227">C2019+C2020</f>
        <v>1</v>
      </c>
      <c r="D2022" s="213">
        <f t="shared" si="227"/>
        <v>920874.77623249404</v>
      </c>
      <c r="E2022" s="212">
        <f t="shared" si="227"/>
        <v>1</v>
      </c>
      <c r="F2022" s="213">
        <f t="shared" si="227"/>
        <v>246215.19261433263</v>
      </c>
      <c r="G2022" s="212">
        <f t="shared" si="227"/>
        <v>1</v>
      </c>
      <c r="H2022" s="213">
        <f t="shared" si="227"/>
        <v>363058.13114777731</v>
      </c>
      <c r="I2022" s="212">
        <f t="shared" si="227"/>
        <v>1</v>
      </c>
      <c r="J2022" s="213">
        <f t="shared" si="227"/>
        <v>467094.42949538276</v>
      </c>
      <c r="K2022" s="212">
        <f t="shared" si="227"/>
        <v>1</v>
      </c>
      <c r="L2022" s="213">
        <f t="shared" si="227"/>
        <v>531659.27580255934</v>
      </c>
      <c r="M2022" s="212">
        <f t="shared" si="227"/>
        <v>1</v>
      </c>
      <c r="N2022" s="213">
        <f t="shared" si="227"/>
        <v>606926.69663650414</v>
      </c>
    </row>
    <row r="2041" spans="1:14" x14ac:dyDescent="0.2">
      <c r="A2041" s="42" t="s">
        <v>276</v>
      </c>
      <c r="N2041" s="8" t="s">
        <v>307</v>
      </c>
    </row>
    <row r="2042" spans="1:14" x14ac:dyDescent="0.2">
      <c r="A2042" s="2" t="str">
        <f>A2</f>
        <v>Plumbco, Inc.</v>
      </c>
      <c r="N2042" s="197" t="s">
        <v>289</v>
      </c>
    </row>
    <row r="2043" spans="1:14" x14ac:dyDescent="0.2">
      <c r="M2043" s="10">
        <f ca="1">NOW()</f>
        <v>43970.333883912041</v>
      </c>
      <c r="N2043" s="11">
        <f ca="1">NOW()</f>
        <v>43970.333883912041</v>
      </c>
    </row>
    <row r="2045" spans="1:14" x14ac:dyDescent="0.2">
      <c r="C2045" s="256" t="s">
        <v>203</v>
      </c>
      <c r="D2045" s="252" t="str">
        <f>D94</f>
        <v>Mat'l Handling</v>
      </c>
      <c r="E2045" s="256" t="s">
        <v>203</v>
      </c>
      <c r="F2045" s="252" t="str">
        <f>D96</f>
        <v>Ship &amp; Receive</v>
      </c>
      <c r="G2045" s="256" t="s">
        <v>203</v>
      </c>
      <c r="H2045" s="252" t="str">
        <f>D98</f>
        <v>Whse Labor</v>
      </c>
      <c r="I2045" s="256" t="s">
        <v>203</v>
      </c>
      <c r="J2045" s="252" t="str">
        <f>D100</f>
        <v>Future Use 16</v>
      </c>
      <c r="K2045" s="256" t="s">
        <v>203</v>
      </c>
      <c r="L2045" s="252" t="str">
        <f>D102</f>
        <v>Future Use 17</v>
      </c>
      <c r="M2045" s="256" t="s">
        <v>203</v>
      </c>
      <c r="N2045" s="252" t="str">
        <f>D104</f>
        <v>Future Use 18</v>
      </c>
    </row>
    <row r="2046" spans="1:14" x14ac:dyDescent="0.2">
      <c r="C2046" s="98" t="s">
        <v>84</v>
      </c>
      <c r="D2046" s="98" t="s">
        <v>92</v>
      </c>
      <c r="E2046" s="98" t="s">
        <v>84</v>
      </c>
      <c r="F2046" s="98" t="s">
        <v>92</v>
      </c>
      <c r="G2046" s="98" t="s">
        <v>84</v>
      </c>
      <c r="H2046" s="98" t="s">
        <v>92</v>
      </c>
      <c r="I2046" s="98" t="s">
        <v>84</v>
      </c>
      <c r="J2046" s="98" t="s">
        <v>92</v>
      </c>
      <c r="K2046" s="98" t="s">
        <v>84</v>
      </c>
      <c r="L2046" s="98" t="s">
        <v>92</v>
      </c>
      <c r="M2046" s="98" t="s">
        <v>84</v>
      </c>
      <c r="N2046" s="98" t="s">
        <v>92</v>
      </c>
    </row>
    <row r="2048" spans="1:14" x14ac:dyDescent="0.2">
      <c r="A2048" s="2" t="s">
        <v>277</v>
      </c>
      <c r="C2048" s="8" t="s">
        <v>271</v>
      </c>
      <c r="D2048" s="52">
        <f>-G2385</f>
        <v>323123.79931506526</v>
      </c>
      <c r="F2048" s="52">
        <f>-H2386</f>
        <v>276790.65563600237</v>
      </c>
      <c r="H2048" s="52">
        <f>-I2387</f>
        <v>547133.63462704385</v>
      </c>
      <c r="J2048" s="52">
        <f>-J2388</f>
        <v>0</v>
      </c>
      <c r="L2048" s="52">
        <f>-K2389</f>
        <v>0</v>
      </c>
      <c r="N2048" s="52">
        <f>-L2390</f>
        <v>0</v>
      </c>
    </row>
    <row r="2049" spans="1:14" x14ac:dyDescent="0.2">
      <c r="C2049" s="8"/>
    </row>
    <row r="2050" spans="1:14" x14ac:dyDescent="0.2">
      <c r="A2050" s="2" t="str">
        <f t="shared" ref="A2050:A2070" si="228">A1930</f>
        <v>Maintenance</v>
      </c>
      <c r="C2050" s="8" t="s">
        <v>271</v>
      </c>
      <c r="D2050" s="8" t="s">
        <v>271</v>
      </c>
      <c r="E2050" s="8" t="s">
        <v>271</v>
      </c>
      <c r="F2050" s="8" t="s">
        <v>271</v>
      </c>
      <c r="G2050" s="8" t="s">
        <v>271</v>
      </c>
      <c r="H2050" s="8" t="s">
        <v>271</v>
      </c>
      <c r="I2050" s="8" t="s">
        <v>271</v>
      </c>
      <c r="J2050" s="8" t="s">
        <v>271</v>
      </c>
      <c r="K2050" s="8" t="s">
        <v>271</v>
      </c>
      <c r="L2050" s="8" t="s">
        <v>271</v>
      </c>
      <c r="M2050" s="8" t="s">
        <v>271</v>
      </c>
      <c r="N2050" s="8" t="s">
        <v>271</v>
      </c>
    </row>
    <row r="2051" spans="1:14" x14ac:dyDescent="0.2">
      <c r="A2051" s="2" t="str">
        <f t="shared" si="228"/>
        <v>Bldg &amp; Grounds</v>
      </c>
      <c r="C2051" s="8" t="s">
        <v>271</v>
      </c>
      <c r="D2051" s="8" t="s">
        <v>271</v>
      </c>
      <c r="E2051" s="8" t="s">
        <v>271</v>
      </c>
      <c r="F2051" s="8" t="s">
        <v>271</v>
      </c>
      <c r="G2051" s="8" t="s">
        <v>271</v>
      </c>
      <c r="H2051" s="8" t="s">
        <v>271</v>
      </c>
      <c r="I2051" s="8" t="s">
        <v>271</v>
      </c>
      <c r="J2051" s="8" t="s">
        <v>271</v>
      </c>
      <c r="K2051" s="8" t="s">
        <v>271</v>
      </c>
      <c r="L2051" s="8" t="s">
        <v>271</v>
      </c>
      <c r="M2051" s="8" t="s">
        <v>271</v>
      </c>
      <c r="N2051" s="8" t="s">
        <v>271</v>
      </c>
    </row>
    <row r="2052" spans="1:14" x14ac:dyDescent="0.2">
      <c r="A2052" s="2" t="str">
        <f t="shared" si="228"/>
        <v>Hum Resource</v>
      </c>
      <c r="C2052" s="8" t="s">
        <v>271</v>
      </c>
      <c r="D2052" s="8" t="s">
        <v>271</v>
      </c>
      <c r="E2052" s="8" t="s">
        <v>271</v>
      </c>
      <c r="F2052" s="8" t="s">
        <v>271</v>
      </c>
      <c r="G2052" s="8" t="s">
        <v>271</v>
      </c>
      <c r="H2052" s="8" t="s">
        <v>271</v>
      </c>
      <c r="I2052" s="8" t="s">
        <v>271</v>
      </c>
      <c r="J2052" s="8" t="s">
        <v>271</v>
      </c>
      <c r="K2052" s="8" t="s">
        <v>271</v>
      </c>
      <c r="L2052" s="8" t="s">
        <v>271</v>
      </c>
      <c r="M2052" s="8" t="s">
        <v>271</v>
      </c>
      <c r="N2052" s="8" t="s">
        <v>271</v>
      </c>
    </row>
    <row r="2053" spans="1:14" x14ac:dyDescent="0.2">
      <c r="A2053" s="2" t="str">
        <f t="shared" si="228"/>
        <v>General Mgmt</v>
      </c>
      <c r="C2053" s="8" t="s">
        <v>271</v>
      </c>
      <c r="D2053" s="8" t="s">
        <v>271</v>
      </c>
      <c r="E2053" s="8" t="s">
        <v>271</v>
      </c>
      <c r="F2053" s="8" t="s">
        <v>271</v>
      </c>
      <c r="G2053" s="8" t="s">
        <v>271</v>
      </c>
      <c r="H2053" s="8" t="s">
        <v>271</v>
      </c>
      <c r="I2053" s="8" t="s">
        <v>271</v>
      </c>
      <c r="J2053" s="8" t="s">
        <v>271</v>
      </c>
      <c r="K2053" s="8" t="s">
        <v>271</v>
      </c>
      <c r="L2053" s="8" t="s">
        <v>271</v>
      </c>
      <c r="M2053" s="8" t="s">
        <v>271</v>
      </c>
      <c r="N2053" s="8" t="s">
        <v>271</v>
      </c>
    </row>
    <row r="2054" spans="1:14" x14ac:dyDescent="0.2">
      <c r="A2054" s="2" t="str">
        <f t="shared" si="228"/>
        <v>Acct &amp; Finance</v>
      </c>
      <c r="C2054" s="8" t="s">
        <v>271</v>
      </c>
      <c r="D2054" s="8" t="s">
        <v>271</v>
      </c>
      <c r="E2054" s="8" t="s">
        <v>271</v>
      </c>
      <c r="F2054" s="8" t="s">
        <v>271</v>
      </c>
      <c r="G2054" s="8" t="s">
        <v>271</v>
      </c>
      <c r="H2054" s="8" t="s">
        <v>271</v>
      </c>
      <c r="I2054" s="8" t="s">
        <v>271</v>
      </c>
      <c r="J2054" s="8" t="s">
        <v>271</v>
      </c>
      <c r="K2054" s="8" t="s">
        <v>271</v>
      </c>
      <c r="L2054" s="8" t="s">
        <v>271</v>
      </c>
      <c r="M2054" s="8" t="s">
        <v>271</v>
      </c>
      <c r="N2054" s="8" t="s">
        <v>271</v>
      </c>
    </row>
    <row r="2055" spans="1:14" x14ac:dyDescent="0.2">
      <c r="A2055" s="2" t="str">
        <f t="shared" si="228"/>
        <v>Engineering</v>
      </c>
      <c r="C2055" s="8" t="s">
        <v>271</v>
      </c>
      <c r="D2055" s="8" t="s">
        <v>271</v>
      </c>
      <c r="E2055" s="8" t="s">
        <v>271</v>
      </c>
      <c r="F2055" s="8" t="s">
        <v>271</v>
      </c>
      <c r="G2055" s="8" t="s">
        <v>271</v>
      </c>
      <c r="H2055" s="8" t="s">
        <v>271</v>
      </c>
      <c r="I2055" s="8" t="s">
        <v>271</v>
      </c>
      <c r="J2055" s="8" t="s">
        <v>271</v>
      </c>
      <c r="K2055" s="8" t="s">
        <v>271</v>
      </c>
      <c r="L2055" s="8" t="s">
        <v>271</v>
      </c>
      <c r="M2055" s="8" t="s">
        <v>271</v>
      </c>
      <c r="N2055" s="8" t="s">
        <v>271</v>
      </c>
    </row>
    <row r="2056" spans="1:14" x14ac:dyDescent="0.2">
      <c r="A2056" s="2" t="str">
        <f t="shared" si="228"/>
        <v>Sales / Mktg</v>
      </c>
      <c r="C2056" s="8" t="s">
        <v>271</v>
      </c>
      <c r="D2056" s="8" t="s">
        <v>271</v>
      </c>
      <c r="E2056" s="8" t="s">
        <v>271</v>
      </c>
      <c r="F2056" s="8" t="s">
        <v>271</v>
      </c>
      <c r="G2056" s="8" t="s">
        <v>271</v>
      </c>
      <c r="H2056" s="8" t="s">
        <v>271</v>
      </c>
      <c r="I2056" s="8" t="s">
        <v>271</v>
      </c>
      <c r="J2056" s="8" t="s">
        <v>271</v>
      </c>
      <c r="K2056" s="8" t="s">
        <v>271</v>
      </c>
      <c r="L2056" s="8" t="s">
        <v>271</v>
      </c>
      <c r="M2056" s="8" t="s">
        <v>271</v>
      </c>
      <c r="N2056" s="8" t="s">
        <v>271</v>
      </c>
    </row>
    <row r="2057" spans="1:14" x14ac:dyDescent="0.2">
      <c r="A2057" s="2" t="str">
        <f t="shared" si="228"/>
        <v>Cust Service</v>
      </c>
      <c r="C2057" s="8" t="s">
        <v>271</v>
      </c>
      <c r="D2057" s="8" t="s">
        <v>271</v>
      </c>
      <c r="E2057" s="8" t="s">
        <v>271</v>
      </c>
      <c r="F2057" s="8" t="s">
        <v>271</v>
      </c>
      <c r="G2057" s="8" t="s">
        <v>271</v>
      </c>
      <c r="H2057" s="8" t="s">
        <v>271</v>
      </c>
      <c r="I2057" s="8" t="s">
        <v>271</v>
      </c>
      <c r="J2057" s="8" t="s">
        <v>271</v>
      </c>
      <c r="K2057" s="8" t="s">
        <v>271</v>
      </c>
      <c r="L2057" s="8" t="s">
        <v>271</v>
      </c>
      <c r="M2057" s="8" t="s">
        <v>271</v>
      </c>
      <c r="N2057" s="8" t="s">
        <v>271</v>
      </c>
    </row>
    <row r="2058" spans="1:14" x14ac:dyDescent="0.2">
      <c r="A2058" s="2" t="str">
        <f t="shared" si="228"/>
        <v>Supervision</v>
      </c>
      <c r="C2058" s="8" t="s">
        <v>271</v>
      </c>
      <c r="D2058" s="8" t="s">
        <v>271</v>
      </c>
      <c r="E2058" s="8" t="s">
        <v>271</v>
      </c>
      <c r="F2058" s="8" t="s">
        <v>271</v>
      </c>
      <c r="G2058" s="8" t="s">
        <v>271</v>
      </c>
      <c r="H2058" s="8" t="s">
        <v>271</v>
      </c>
      <c r="I2058" s="8" t="s">
        <v>271</v>
      </c>
      <c r="J2058" s="8" t="s">
        <v>271</v>
      </c>
      <c r="K2058" s="8" t="s">
        <v>271</v>
      </c>
      <c r="L2058" s="8" t="s">
        <v>271</v>
      </c>
      <c r="M2058" s="8" t="s">
        <v>271</v>
      </c>
      <c r="N2058" s="8" t="s">
        <v>271</v>
      </c>
    </row>
    <row r="2059" spans="1:14" x14ac:dyDescent="0.2">
      <c r="A2059" s="2" t="str">
        <f t="shared" si="228"/>
        <v>Mat'ls Mgmt</v>
      </c>
      <c r="C2059" s="8" t="s">
        <v>271</v>
      </c>
      <c r="D2059" s="8" t="s">
        <v>271</v>
      </c>
      <c r="E2059" s="8" t="s">
        <v>271</v>
      </c>
      <c r="F2059" s="8" t="s">
        <v>271</v>
      </c>
      <c r="G2059" s="8" t="s">
        <v>271</v>
      </c>
      <c r="H2059" s="8" t="s">
        <v>271</v>
      </c>
      <c r="I2059" s="8" t="s">
        <v>271</v>
      </c>
      <c r="J2059" s="8" t="s">
        <v>271</v>
      </c>
      <c r="K2059" s="8" t="s">
        <v>271</v>
      </c>
      <c r="L2059" s="8" t="s">
        <v>271</v>
      </c>
      <c r="M2059" s="8" t="s">
        <v>271</v>
      </c>
      <c r="N2059" s="8" t="s">
        <v>271</v>
      </c>
    </row>
    <row r="2060" spans="1:14" x14ac:dyDescent="0.2">
      <c r="A2060" s="2" t="str">
        <f t="shared" si="228"/>
        <v>Quality Control</v>
      </c>
      <c r="C2060" s="8" t="s">
        <v>271</v>
      </c>
      <c r="D2060" s="8" t="s">
        <v>271</v>
      </c>
      <c r="E2060" s="8" t="s">
        <v>271</v>
      </c>
      <c r="F2060" s="8" t="s">
        <v>271</v>
      </c>
      <c r="G2060" s="8" t="s">
        <v>271</v>
      </c>
      <c r="H2060" s="8" t="s">
        <v>271</v>
      </c>
      <c r="I2060" s="8" t="s">
        <v>271</v>
      </c>
      <c r="J2060" s="8" t="s">
        <v>271</v>
      </c>
      <c r="K2060" s="8" t="s">
        <v>271</v>
      </c>
      <c r="L2060" s="8" t="s">
        <v>271</v>
      </c>
      <c r="M2060" s="8" t="s">
        <v>271</v>
      </c>
      <c r="N2060" s="8" t="s">
        <v>271</v>
      </c>
    </row>
    <row r="2061" spans="1:14" x14ac:dyDescent="0.2">
      <c r="A2061" s="2" t="str">
        <f t="shared" si="228"/>
        <v>Set-Up Techs</v>
      </c>
      <c r="C2061" s="8" t="s">
        <v>271</v>
      </c>
      <c r="D2061" s="8" t="s">
        <v>271</v>
      </c>
      <c r="E2061" s="8" t="s">
        <v>271</v>
      </c>
      <c r="F2061" s="8" t="s">
        <v>271</v>
      </c>
      <c r="G2061" s="8" t="s">
        <v>271</v>
      </c>
      <c r="H2061" s="8" t="s">
        <v>271</v>
      </c>
      <c r="I2061" s="8" t="s">
        <v>271</v>
      </c>
      <c r="J2061" s="8" t="s">
        <v>271</v>
      </c>
      <c r="K2061" s="8" t="s">
        <v>271</v>
      </c>
      <c r="L2061" s="8" t="s">
        <v>271</v>
      </c>
      <c r="M2061" s="8" t="s">
        <v>271</v>
      </c>
      <c r="N2061" s="8" t="s">
        <v>271</v>
      </c>
    </row>
    <row r="2062" spans="1:14" x14ac:dyDescent="0.2">
      <c r="A2062" s="2" t="str">
        <f t="shared" si="228"/>
        <v>Mat'l Handling</v>
      </c>
      <c r="C2062" s="206" t="s">
        <v>271</v>
      </c>
      <c r="D2062" s="8" t="s">
        <v>271</v>
      </c>
      <c r="E2062" s="8" t="s">
        <v>271</v>
      </c>
      <c r="F2062" s="8" t="s">
        <v>271</v>
      </c>
      <c r="G2062" s="8" t="s">
        <v>271</v>
      </c>
      <c r="H2062" s="8" t="s">
        <v>271</v>
      </c>
      <c r="I2062" s="8" t="s">
        <v>271</v>
      </c>
      <c r="J2062" s="8" t="s">
        <v>271</v>
      </c>
      <c r="K2062" s="8" t="s">
        <v>271</v>
      </c>
      <c r="L2062" s="8" t="s">
        <v>271</v>
      </c>
      <c r="M2062" s="8" t="s">
        <v>271</v>
      </c>
      <c r="N2062" s="8" t="s">
        <v>271</v>
      </c>
    </row>
    <row r="2063" spans="1:14" x14ac:dyDescent="0.2">
      <c r="A2063" s="2" t="str">
        <f t="shared" si="228"/>
        <v>Ship &amp; Receive</v>
      </c>
      <c r="C2063" s="81">
        <v>0</v>
      </c>
      <c r="D2063" s="52">
        <f>D$2048*C2063</f>
        <v>0</v>
      </c>
      <c r="E2063" s="206" t="s">
        <v>271</v>
      </c>
      <c r="F2063" s="8" t="s">
        <v>271</v>
      </c>
      <c r="G2063" s="8" t="s">
        <v>271</v>
      </c>
      <c r="H2063" s="8" t="s">
        <v>271</v>
      </c>
      <c r="I2063" s="8" t="s">
        <v>271</v>
      </c>
      <c r="J2063" s="8" t="s">
        <v>271</v>
      </c>
      <c r="K2063" s="8" t="s">
        <v>271</v>
      </c>
      <c r="L2063" s="8" t="s">
        <v>271</v>
      </c>
      <c r="M2063" s="8" t="s">
        <v>271</v>
      </c>
      <c r="N2063" s="8" t="s">
        <v>271</v>
      </c>
    </row>
    <row r="2064" spans="1:14" x14ac:dyDescent="0.2">
      <c r="A2064" s="2" t="str">
        <f t="shared" si="228"/>
        <v>Whse Labor</v>
      </c>
      <c r="C2064" s="81">
        <v>0</v>
      </c>
      <c r="D2064" s="52">
        <f t="shared" ref="D2064:F2070" si="229">D$2048*C2064</f>
        <v>0</v>
      </c>
      <c r="E2064" s="81">
        <v>0</v>
      </c>
      <c r="F2064" s="52">
        <f t="shared" si="229"/>
        <v>0</v>
      </c>
      <c r="G2064" s="8" t="s">
        <v>271</v>
      </c>
      <c r="H2064" s="8" t="s">
        <v>271</v>
      </c>
      <c r="I2064" s="8" t="s">
        <v>271</v>
      </c>
      <c r="J2064" s="8" t="s">
        <v>271</v>
      </c>
      <c r="K2064" s="8" t="s">
        <v>271</v>
      </c>
      <c r="L2064" s="8" t="s">
        <v>271</v>
      </c>
      <c r="M2064" s="8" t="s">
        <v>271</v>
      </c>
      <c r="N2064" s="8" t="s">
        <v>271</v>
      </c>
    </row>
    <row r="2065" spans="1:14" x14ac:dyDescent="0.2">
      <c r="A2065" s="2" t="str">
        <f t="shared" si="228"/>
        <v>Future Use 16</v>
      </c>
      <c r="C2065" s="290">
        <v>0</v>
      </c>
      <c r="D2065" s="52">
        <f t="shared" si="229"/>
        <v>0</v>
      </c>
      <c r="E2065" s="290">
        <v>0</v>
      </c>
      <c r="F2065" s="52">
        <f t="shared" si="229"/>
        <v>0</v>
      </c>
      <c r="G2065" s="8" t="s">
        <v>271</v>
      </c>
      <c r="H2065" s="8" t="s">
        <v>271</v>
      </c>
      <c r="I2065" s="206" t="s">
        <v>271</v>
      </c>
      <c r="J2065" s="8" t="s">
        <v>271</v>
      </c>
      <c r="K2065" s="8" t="s">
        <v>271</v>
      </c>
      <c r="L2065" s="8" t="s">
        <v>271</v>
      </c>
      <c r="M2065" s="8" t="s">
        <v>271</v>
      </c>
      <c r="N2065" s="8" t="s">
        <v>271</v>
      </c>
    </row>
    <row r="2066" spans="1:14" x14ac:dyDescent="0.2">
      <c r="A2066" s="2" t="str">
        <f t="shared" si="228"/>
        <v>Future Use 17</v>
      </c>
      <c r="C2066" s="290">
        <v>0</v>
      </c>
      <c r="D2066" s="52">
        <f t="shared" si="229"/>
        <v>0</v>
      </c>
      <c r="E2066" s="290">
        <v>0</v>
      </c>
      <c r="F2066" s="52">
        <f t="shared" si="229"/>
        <v>0</v>
      </c>
      <c r="G2066" s="8" t="s">
        <v>271</v>
      </c>
      <c r="H2066" s="8" t="s">
        <v>271</v>
      </c>
      <c r="I2066" s="290">
        <v>0</v>
      </c>
      <c r="J2066" s="52">
        <f>J$2048*I2066</f>
        <v>0</v>
      </c>
      <c r="K2066" s="206" t="s">
        <v>271</v>
      </c>
      <c r="L2066" s="8" t="s">
        <v>271</v>
      </c>
      <c r="M2066" s="8" t="s">
        <v>271</v>
      </c>
      <c r="N2066" s="8" t="s">
        <v>271</v>
      </c>
    </row>
    <row r="2067" spans="1:14" x14ac:dyDescent="0.2">
      <c r="A2067" s="2" t="str">
        <f t="shared" si="228"/>
        <v>Future Use 18</v>
      </c>
      <c r="C2067" s="290">
        <v>0</v>
      </c>
      <c r="D2067" s="52">
        <f t="shared" si="229"/>
        <v>0</v>
      </c>
      <c r="E2067" s="290">
        <v>0</v>
      </c>
      <c r="F2067" s="52">
        <f t="shared" si="229"/>
        <v>0</v>
      </c>
      <c r="G2067" s="8" t="s">
        <v>271</v>
      </c>
      <c r="H2067" s="8" t="s">
        <v>271</v>
      </c>
      <c r="I2067" s="290">
        <v>0</v>
      </c>
      <c r="J2067" s="52">
        <f>J$2048*I2067</f>
        <v>0</v>
      </c>
      <c r="K2067" s="290">
        <v>0</v>
      </c>
      <c r="L2067" s="52">
        <f>L$2048*K2067</f>
        <v>0</v>
      </c>
      <c r="M2067" s="206" t="s">
        <v>271</v>
      </c>
      <c r="N2067" s="8" t="s">
        <v>271</v>
      </c>
    </row>
    <row r="2068" spans="1:14" x14ac:dyDescent="0.2">
      <c r="A2068" s="2" t="str">
        <f t="shared" si="228"/>
        <v>Future Use 19</v>
      </c>
      <c r="C2068" s="290">
        <v>0</v>
      </c>
      <c r="D2068" s="52">
        <f t="shared" si="229"/>
        <v>0</v>
      </c>
      <c r="E2068" s="290">
        <v>0</v>
      </c>
      <c r="F2068" s="52">
        <f t="shared" si="229"/>
        <v>0</v>
      </c>
      <c r="G2068" s="8" t="s">
        <v>271</v>
      </c>
      <c r="H2068" s="8" t="s">
        <v>271</v>
      </c>
      <c r="I2068" s="290">
        <v>0</v>
      </c>
      <c r="J2068" s="52">
        <f>J$2048*I2068</f>
        <v>0</v>
      </c>
      <c r="K2068" s="290">
        <v>0</v>
      </c>
      <c r="L2068" s="52">
        <f>L$2048*K2068</f>
        <v>0</v>
      </c>
      <c r="M2068" s="290">
        <v>0</v>
      </c>
      <c r="N2068" s="52">
        <f>N$2048*M2068</f>
        <v>0</v>
      </c>
    </row>
    <row r="2069" spans="1:14" x14ac:dyDescent="0.2">
      <c r="A2069" s="2" t="str">
        <f t="shared" si="228"/>
        <v>EquipHrSupt</v>
      </c>
      <c r="C2069" s="81">
        <v>0.25</v>
      </c>
      <c r="D2069" s="52">
        <f t="shared" si="229"/>
        <v>80780.949828766315</v>
      </c>
      <c r="E2069" s="81">
        <v>0</v>
      </c>
      <c r="F2069" s="52">
        <f t="shared" si="229"/>
        <v>0</v>
      </c>
      <c r="G2069" s="8" t="s">
        <v>271</v>
      </c>
      <c r="H2069" s="8" t="s">
        <v>271</v>
      </c>
      <c r="I2069" s="81">
        <v>0</v>
      </c>
      <c r="J2069" s="52">
        <f>J$2048*I2069</f>
        <v>0</v>
      </c>
      <c r="K2069" s="81">
        <v>0</v>
      </c>
      <c r="L2069" s="52">
        <f>L$2048*K2069</f>
        <v>0</v>
      </c>
      <c r="M2069" s="81">
        <v>0</v>
      </c>
      <c r="N2069" s="52">
        <f>N$2048*M2069</f>
        <v>0</v>
      </c>
    </row>
    <row r="2070" spans="1:14" x14ac:dyDescent="0.2">
      <c r="A2070" s="2" t="str">
        <f t="shared" si="228"/>
        <v>LaborHrSupt</v>
      </c>
      <c r="C2070" s="86">
        <v>0</v>
      </c>
      <c r="D2070" s="52">
        <f t="shared" si="229"/>
        <v>0</v>
      </c>
      <c r="E2070" s="86">
        <v>0</v>
      </c>
      <c r="F2070" s="52">
        <f t="shared" si="229"/>
        <v>0</v>
      </c>
      <c r="G2070" s="8" t="s">
        <v>271</v>
      </c>
      <c r="H2070" s="8" t="s">
        <v>271</v>
      </c>
      <c r="I2070" s="86">
        <v>0</v>
      </c>
      <c r="J2070" s="52">
        <f>J$2048*I2070</f>
        <v>0</v>
      </c>
      <c r="K2070" s="86">
        <v>0</v>
      </c>
      <c r="L2070" s="52">
        <f>L$2048*K2070</f>
        <v>0</v>
      </c>
      <c r="M2070" s="86">
        <v>0</v>
      </c>
      <c r="N2070" s="52">
        <f>N$2048*M2070</f>
        <v>0</v>
      </c>
    </row>
    <row r="2071" spans="1:14" x14ac:dyDescent="0.2">
      <c r="D2071" s="52"/>
      <c r="F2071" s="52"/>
      <c r="H2071" s="52"/>
      <c r="J2071" s="52"/>
      <c r="L2071" s="52"/>
      <c r="N2071" s="52"/>
    </row>
    <row r="2072" spans="1:14" x14ac:dyDescent="0.2">
      <c r="A2072" s="2" t="str">
        <f t="shared" ref="A2072:A2083" si="230">A1952</f>
        <v>Rubber</v>
      </c>
      <c r="C2072" s="75">
        <v>0</v>
      </c>
      <c r="D2072" s="52">
        <f t="shared" ref="D2072:D2083" si="231">D$2048*C2072</f>
        <v>0</v>
      </c>
      <c r="E2072" s="75">
        <v>0.1</v>
      </c>
      <c r="F2072" s="52">
        <f t="shared" ref="F2072:F2083" si="232">F$2048*E2072</f>
        <v>27679.065563600238</v>
      </c>
      <c r="G2072" s="8" t="s">
        <v>271</v>
      </c>
      <c r="H2072" s="8" t="s">
        <v>271</v>
      </c>
      <c r="I2072" s="75">
        <v>0</v>
      </c>
      <c r="J2072" s="52">
        <f t="shared" ref="J2072:J2083" si="233">J$2048*I2072</f>
        <v>0</v>
      </c>
      <c r="K2072" s="75">
        <v>0</v>
      </c>
      <c r="L2072" s="52">
        <f t="shared" ref="L2072:L2083" si="234">L$2048*K2072</f>
        <v>0</v>
      </c>
      <c r="M2072" s="75">
        <v>0</v>
      </c>
      <c r="N2072" s="52">
        <f t="shared" ref="N2072:N2083" si="235">N$2048*M2072</f>
        <v>0</v>
      </c>
    </row>
    <row r="2073" spans="1:14" x14ac:dyDescent="0.2">
      <c r="A2073" s="2" t="str">
        <f t="shared" si="230"/>
        <v>T/P Supp #02</v>
      </c>
      <c r="C2073" s="290">
        <v>0</v>
      </c>
      <c r="D2073" s="52">
        <f t="shared" si="231"/>
        <v>0</v>
      </c>
      <c r="E2073" s="290">
        <v>0</v>
      </c>
      <c r="F2073" s="52">
        <f t="shared" si="232"/>
        <v>0</v>
      </c>
      <c r="G2073" s="8" t="s">
        <v>271</v>
      </c>
      <c r="H2073" s="8" t="s">
        <v>271</v>
      </c>
      <c r="I2073" s="290">
        <v>0</v>
      </c>
      <c r="J2073" s="52">
        <f t="shared" si="233"/>
        <v>0</v>
      </c>
      <c r="K2073" s="290">
        <v>0</v>
      </c>
      <c r="L2073" s="52">
        <f t="shared" si="234"/>
        <v>0</v>
      </c>
      <c r="M2073" s="290">
        <v>0</v>
      </c>
      <c r="N2073" s="52">
        <f t="shared" si="235"/>
        <v>0</v>
      </c>
    </row>
    <row r="2074" spans="1:14" x14ac:dyDescent="0.2">
      <c r="A2074" s="2" t="str">
        <f t="shared" si="230"/>
        <v>T/P Supp #03</v>
      </c>
      <c r="C2074" s="290">
        <v>0</v>
      </c>
      <c r="D2074" s="52">
        <f t="shared" si="231"/>
        <v>0</v>
      </c>
      <c r="E2074" s="290">
        <v>0</v>
      </c>
      <c r="F2074" s="52">
        <f t="shared" si="232"/>
        <v>0</v>
      </c>
      <c r="G2074" s="8" t="s">
        <v>271</v>
      </c>
      <c r="H2074" s="8" t="s">
        <v>271</v>
      </c>
      <c r="I2074" s="290">
        <v>0</v>
      </c>
      <c r="J2074" s="52">
        <f t="shared" si="233"/>
        <v>0</v>
      </c>
      <c r="K2074" s="290">
        <v>0</v>
      </c>
      <c r="L2074" s="52">
        <f t="shared" si="234"/>
        <v>0</v>
      </c>
      <c r="M2074" s="290">
        <v>0</v>
      </c>
      <c r="N2074" s="52">
        <f t="shared" si="235"/>
        <v>0</v>
      </c>
    </row>
    <row r="2075" spans="1:14" x14ac:dyDescent="0.2">
      <c r="A2075" s="2" t="str">
        <f t="shared" si="230"/>
        <v>T/P Supp #04</v>
      </c>
      <c r="C2075" s="290">
        <v>0</v>
      </c>
      <c r="D2075" s="52">
        <f t="shared" si="231"/>
        <v>0</v>
      </c>
      <c r="E2075" s="290">
        <v>0</v>
      </c>
      <c r="F2075" s="52">
        <f t="shared" si="232"/>
        <v>0</v>
      </c>
      <c r="G2075" s="8" t="s">
        <v>271</v>
      </c>
      <c r="H2075" s="8" t="s">
        <v>271</v>
      </c>
      <c r="I2075" s="290">
        <v>0</v>
      </c>
      <c r="J2075" s="52">
        <f t="shared" si="233"/>
        <v>0</v>
      </c>
      <c r="K2075" s="290">
        <v>0</v>
      </c>
      <c r="L2075" s="52">
        <f t="shared" si="234"/>
        <v>0</v>
      </c>
      <c r="M2075" s="290">
        <v>0</v>
      </c>
      <c r="N2075" s="52">
        <f t="shared" si="235"/>
        <v>0</v>
      </c>
    </row>
    <row r="2076" spans="1:14" x14ac:dyDescent="0.2">
      <c r="A2076" s="2" t="str">
        <f t="shared" si="230"/>
        <v>T/P Supp #05</v>
      </c>
      <c r="C2076" s="290">
        <v>0</v>
      </c>
      <c r="D2076" s="52">
        <f t="shared" si="231"/>
        <v>0</v>
      </c>
      <c r="E2076" s="290">
        <v>0</v>
      </c>
      <c r="F2076" s="52">
        <f t="shared" si="232"/>
        <v>0</v>
      </c>
      <c r="G2076" s="8" t="s">
        <v>271</v>
      </c>
      <c r="H2076" s="8" t="s">
        <v>271</v>
      </c>
      <c r="I2076" s="290">
        <v>0</v>
      </c>
      <c r="J2076" s="52">
        <f t="shared" si="233"/>
        <v>0</v>
      </c>
      <c r="K2076" s="290">
        <v>0</v>
      </c>
      <c r="L2076" s="52">
        <f t="shared" si="234"/>
        <v>0</v>
      </c>
      <c r="M2076" s="290">
        <v>0</v>
      </c>
      <c r="N2076" s="52">
        <f t="shared" si="235"/>
        <v>0</v>
      </c>
    </row>
    <row r="2077" spans="1:14" x14ac:dyDescent="0.2">
      <c r="A2077" s="2" t="str">
        <f t="shared" si="230"/>
        <v>T/P Supp #06</v>
      </c>
      <c r="C2077" s="290">
        <v>0</v>
      </c>
      <c r="D2077" s="52">
        <f t="shared" si="231"/>
        <v>0</v>
      </c>
      <c r="E2077" s="290">
        <v>0</v>
      </c>
      <c r="F2077" s="52">
        <f t="shared" si="232"/>
        <v>0</v>
      </c>
      <c r="G2077" s="8" t="s">
        <v>271</v>
      </c>
      <c r="H2077" s="8" t="s">
        <v>271</v>
      </c>
      <c r="I2077" s="290">
        <v>0</v>
      </c>
      <c r="J2077" s="52">
        <f t="shared" si="233"/>
        <v>0</v>
      </c>
      <c r="K2077" s="290">
        <v>0</v>
      </c>
      <c r="L2077" s="52">
        <f t="shared" si="234"/>
        <v>0</v>
      </c>
      <c r="M2077" s="290">
        <v>0</v>
      </c>
      <c r="N2077" s="52">
        <f t="shared" si="235"/>
        <v>0</v>
      </c>
    </row>
    <row r="2078" spans="1:14" x14ac:dyDescent="0.2">
      <c r="A2078" s="2" t="str">
        <f t="shared" si="230"/>
        <v>Purch Comps</v>
      </c>
      <c r="C2078" s="81">
        <v>0</v>
      </c>
      <c r="D2078" s="52">
        <f t="shared" si="231"/>
        <v>0</v>
      </c>
      <c r="E2078" s="81">
        <v>0.15</v>
      </c>
      <c r="F2078" s="52">
        <f t="shared" si="232"/>
        <v>41518.598345400351</v>
      </c>
      <c r="G2078" s="8" t="s">
        <v>271</v>
      </c>
      <c r="H2078" s="8" t="s">
        <v>271</v>
      </c>
      <c r="I2078" s="81">
        <v>0</v>
      </c>
      <c r="J2078" s="52">
        <f t="shared" si="233"/>
        <v>0</v>
      </c>
      <c r="K2078" s="81">
        <v>0</v>
      </c>
      <c r="L2078" s="52">
        <f t="shared" si="234"/>
        <v>0</v>
      </c>
      <c r="M2078" s="81">
        <v>0</v>
      </c>
      <c r="N2078" s="52">
        <f t="shared" si="235"/>
        <v>0</v>
      </c>
    </row>
    <row r="2079" spans="1:14" x14ac:dyDescent="0.2">
      <c r="A2079" s="2" t="str">
        <f t="shared" si="230"/>
        <v>Pkg Material</v>
      </c>
      <c r="C2079" s="81">
        <v>0</v>
      </c>
      <c r="D2079" s="52">
        <f t="shared" si="231"/>
        <v>0</v>
      </c>
      <c r="E2079" s="81">
        <v>0.05</v>
      </c>
      <c r="F2079" s="52">
        <f t="shared" si="232"/>
        <v>13839.532781800119</v>
      </c>
      <c r="G2079" s="8" t="s">
        <v>271</v>
      </c>
      <c r="H2079" s="8" t="s">
        <v>271</v>
      </c>
      <c r="I2079" s="81">
        <v>0</v>
      </c>
      <c r="J2079" s="52">
        <f t="shared" si="233"/>
        <v>0</v>
      </c>
      <c r="K2079" s="81">
        <v>0</v>
      </c>
      <c r="L2079" s="52">
        <f t="shared" si="234"/>
        <v>0</v>
      </c>
      <c r="M2079" s="81">
        <v>0</v>
      </c>
      <c r="N2079" s="52">
        <f t="shared" si="235"/>
        <v>0</v>
      </c>
    </row>
    <row r="2080" spans="1:14" x14ac:dyDescent="0.2">
      <c r="A2080" s="2" t="str">
        <f t="shared" si="230"/>
        <v>Molds</v>
      </c>
      <c r="C2080" s="81">
        <v>0</v>
      </c>
      <c r="D2080" s="52">
        <f t="shared" si="231"/>
        <v>0</v>
      </c>
      <c r="E2080" s="81">
        <v>0</v>
      </c>
      <c r="F2080" s="52">
        <f t="shared" si="232"/>
        <v>0</v>
      </c>
      <c r="G2080" s="8" t="s">
        <v>271</v>
      </c>
      <c r="H2080" s="8" t="s">
        <v>271</v>
      </c>
      <c r="I2080" s="81">
        <v>0</v>
      </c>
      <c r="J2080" s="52">
        <f t="shared" si="233"/>
        <v>0</v>
      </c>
      <c r="K2080" s="81">
        <v>0</v>
      </c>
      <c r="L2080" s="52">
        <f t="shared" si="234"/>
        <v>0</v>
      </c>
      <c r="M2080" s="81">
        <v>0</v>
      </c>
      <c r="N2080" s="52">
        <f t="shared" si="235"/>
        <v>0</v>
      </c>
    </row>
    <row r="2081" spans="1:14" x14ac:dyDescent="0.2">
      <c r="A2081" s="2" t="str">
        <f t="shared" si="230"/>
        <v>T/P Supp #10</v>
      </c>
      <c r="C2081" s="290">
        <v>0</v>
      </c>
      <c r="D2081" s="52">
        <f t="shared" si="231"/>
        <v>0</v>
      </c>
      <c r="E2081" s="290">
        <v>0</v>
      </c>
      <c r="F2081" s="52">
        <f t="shared" si="232"/>
        <v>0</v>
      </c>
      <c r="G2081" s="8" t="s">
        <v>271</v>
      </c>
      <c r="H2081" s="8" t="s">
        <v>271</v>
      </c>
      <c r="I2081" s="290">
        <v>0</v>
      </c>
      <c r="J2081" s="52">
        <f t="shared" si="233"/>
        <v>0</v>
      </c>
      <c r="K2081" s="290">
        <v>0</v>
      </c>
      <c r="L2081" s="52">
        <f t="shared" si="234"/>
        <v>0</v>
      </c>
      <c r="M2081" s="290">
        <v>0</v>
      </c>
      <c r="N2081" s="52">
        <f t="shared" si="235"/>
        <v>0</v>
      </c>
    </row>
    <row r="2082" spans="1:14" x14ac:dyDescent="0.2">
      <c r="A2082" s="2" t="str">
        <f t="shared" si="230"/>
        <v>T/P Supp #11</v>
      </c>
      <c r="C2082" s="290">
        <v>0</v>
      </c>
      <c r="D2082" s="52">
        <f t="shared" si="231"/>
        <v>0</v>
      </c>
      <c r="E2082" s="290">
        <v>0</v>
      </c>
      <c r="F2082" s="52">
        <f t="shared" si="232"/>
        <v>0</v>
      </c>
      <c r="G2082" s="8" t="s">
        <v>271</v>
      </c>
      <c r="H2082" s="8" t="s">
        <v>271</v>
      </c>
      <c r="I2082" s="290">
        <v>0</v>
      </c>
      <c r="J2082" s="52">
        <f t="shared" si="233"/>
        <v>0</v>
      </c>
      <c r="K2082" s="290">
        <v>0</v>
      </c>
      <c r="L2082" s="52">
        <f t="shared" si="234"/>
        <v>0</v>
      </c>
      <c r="M2082" s="290">
        <v>0</v>
      </c>
      <c r="N2082" s="52">
        <f t="shared" si="235"/>
        <v>0</v>
      </c>
    </row>
    <row r="2083" spans="1:14" x14ac:dyDescent="0.2">
      <c r="A2083" s="2" t="str">
        <f t="shared" si="230"/>
        <v>T/P Supp #12</v>
      </c>
      <c r="C2083" s="291">
        <v>0</v>
      </c>
      <c r="D2083" s="52">
        <f t="shared" si="231"/>
        <v>0</v>
      </c>
      <c r="E2083" s="291">
        <v>0</v>
      </c>
      <c r="F2083" s="52">
        <f t="shared" si="232"/>
        <v>0</v>
      </c>
      <c r="G2083" s="8" t="s">
        <v>271</v>
      </c>
      <c r="H2083" s="8" t="s">
        <v>271</v>
      </c>
      <c r="I2083" s="291">
        <v>0</v>
      </c>
      <c r="J2083" s="52">
        <f t="shared" si="233"/>
        <v>0</v>
      </c>
      <c r="K2083" s="291">
        <v>0</v>
      </c>
      <c r="L2083" s="52">
        <f t="shared" si="234"/>
        <v>0</v>
      </c>
      <c r="M2083" s="291">
        <v>0</v>
      </c>
      <c r="N2083" s="52">
        <f t="shared" si="235"/>
        <v>0</v>
      </c>
    </row>
    <row r="2084" spans="1:14" x14ac:dyDescent="0.2">
      <c r="D2084" s="52"/>
      <c r="F2084" s="52"/>
      <c r="H2084" s="52"/>
      <c r="J2084" s="52"/>
      <c r="L2084" s="52"/>
      <c r="N2084" s="52"/>
    </row>
    <row r="2085" spans="1:14" x14ac:dyDescent="0.2">
      <c r="A2085" s="2" t="str">
        <f>A1965</f>
        <v>Prod Labor</v>
      </c>
      <c r="C2085" s="75">
        <v>0</v>
      </c>
      <c r="D2085" s="52">
        <f>D$2048*C2085</f>
        <v>0</v>
      </c>
      <c r="E2085" s="75">
        <v>0</v>
      </c>
      <c r="F2085" s="52">
        <f>F$2048*E2085</f>
        <v>0</v>
      </c>
      <c r="G2085" s="8" t="s">
        <v>271</v>
      </c>
      <c r="H2085" s="8" t="s">
        <v>271</v>
      </c>
      <c r="I2085" s="75">
        <v>0</v>
      </c>
      <c r="J2085" s="52">
        <f>J$2048*I2085</f>
        <v>0</v>
      </c>
      <c r="K2085" s="75">
        <v>0</v>
      </c>
      <c r="L2085" s="52">
        <f>L$2048*K2085</f>
        <v>0</v>
      </c>
      <c r="M2085" s="75">
        <v>0</v>
      </c>
      <c r="N2085" s="52">
        <f>N$2048*M2085</f>
        <v>0</v>
      </c>
    </row>
    <row r="2086" spans="1:14" x14ac:dyDescent="0.2">
      <c r="A2086" s="2" t="str">
        <f>A1966</f>
        <v>Prod Labor B</v>
      </c>
      <c r="C2086" s="290">
        <v>0</v>
      </c>
      <c r="D2086" s="52">
        <f>D$2048*C2086</f>
        <v>0</v>
      </c>
      <c r="E2086" s="290">
        <v>0</v>
      </c>
      <c r="F2086" s="52">
        <f>F$2048*E2086</f>
        <v>0</v>
      </c>
      <c r="G2086" s="8" t="s">
        <v>271</v>
      </c>
      <c r="H2086" s="8" t="s">
        <v>271</v>
      </c>
      <c r="I2086" s="290">
        <v>0</v>
      </c>
      <c r="J2086" s="52">
        <f>J$2048*I2086</f>
        <v>0</v>
      </c>
      <c r="K2086" s="290">
        <v>0</v>
      </c>
      <c r="L2086" s="52">
        <f>L$2048*K2086</f>
        <v>0</v>
      </c>
      <c r="M2086" s="290">
        <v>0</v>
      </c>
      <c r="N2086" s="52">
        <f>N$2048*M2086</f>
        <v>0</v>
      </c>
    </row>
    <row r="2087" spans="1:14" x14ac:dyDescent="0.2">
      <c r="A2087" s="2" t="str">
        <f>A1967</f>
        <v>Prod Labor C</v>
      </c>
      <c r="C2087" s="290">
        <v>0</v>
      </c>
      <c r="D2087" s="52">
        <f>D$2048*C2087</f>
        <v>0</v>
      </c>
      <c r="E2087" s="290">
        <v>0</v>
      </c>
      <c r="F2087" s="52">
        <f>F$2048*E2087</f>
        <v>0</v>
      </c>
      <c r="G2087" s="8" t="s">
        <v>271</v>
      </c>
      <c r="H2087" s="8" t="s">
        <v>271</v>
      </c>
      <c r="I2087" s="290">
        <v>0</v>
      </c>
      <c r="J2087" s="52">
        <f>J$2048*I2087</f>
        <v>0</v>
      </c>
      <c r="K2087" s="290">
        <v>0</v>
      </c>
      <c r="L2087" s="52">
        <f>L$2048*K2087</f>
        <v>0</v>
      </c>
      <c r="M2087" s="290">
        <v>0</v>
      </c>
      <c r="N2087" s="52">
        <f>N$2048*M2087</f>
        <v>0</v>
      </c>
    </row>
    <row r="2088" spans="1:14" x14ac:dyDescent="0.2">
      <c r="A2088" s="2" t="str">
        <f>A1968</f>
        <v>Prod Labor D</v>
      </c>
      <c r="C2088" s="290">
        <v>0</v>
      </c>
      <c r="D2088" s="52">
        <f>D$2048*C2088</f>
        <v>0</v>
      </c>
      <c r="E2088" s="290">
        <v>0</v>
      </c>
      <c r="F2088" s="52">
        <f>F$2048*E2088</f>
        <v>0</v>
      </c>
      <c r="G2088" s="8" t="s">
        <v>271</v>
      </c>
      <c r="H2088" s="8" t="s">
        <v>271</v>
      </c>
      <c r="I2088" s="290">
        <v>0</v>
      </c>
      <c r="J2088" s="52">
        <f>J$2048*I2088</f>
        <v>0</v>
      </c>
      <c r="K2088" s="290">
        <v>0</v>
      </c>
      <c r="L2088" s="52">
        <f>L$2048*K2088</f>
        <v>0</v>
      </c>
      <c r="M2088" s="290">
        <v>0</v>
      </c>
      <c r="N2088" s="52">
        <f>N$2048*M2088</f>
        <v>0</v>
      </c>
    </row>
    <row r="2089" spans="1:14" x14ac:dyDescent="0.2">
      <c r="A2089" s="2" t="str">
        <f>A1969</f>
        <v>PrdContrLab</v>
      </c>
      <c r="C2089" s="291">
        <v>0</v>
      </c>
      <c r="D2089" s="52">
        <f>D$2048*C2089</f>
        <v>0</v>
      </c>
      <c r="E2089" s="291">
        <v>0</v>
      </c>
      <c r="F2089" s="52">
        <f>F$2048*E2089</f>
        <v>0</v>
      </c>
      <c r="G2089" s="8" t="s">
        <v>271</v>
      </c>
      <c r="H2089" s="8" t="s">
        <v>271</v>
      </c>
      <c r="I2089" s="291">
        <v>0</v>
      </c>
      <c r="J2089" s="52">
        <f>J$2048*I2089</f>
        <v>0</v>
      </c>
      <c r="K2089" s="291">
        <v>0</v>
      </c>
      <c r="L2089" s="52">
        <f>L$2048*K2089</f>
        <v>0</v>
      </c>
      <c r="M2089" s="291">
        <v>0</v>
      </c>
      <c r="N2089" s="52">
        <f>N$2048*M2089</f>
        <v>0</v>
      </c>
    </row>
    <row r="2090" spans="1:14" x14ac:dyDescent="0.2">
      <c r="D2090" s="52"/>
      <c r="F2090" s="52"/>
      <c r="G2090" s="8"/>
      <c r="H2090" s="8"/>
      <c r="J2090" s="52"/>
      <c r="L2090" s="52"/>
      <c r="N2090" s="52"/>
    </row>
    <row r="2091" spans="1:14" x14ac:dyDescent="0.2">
      <c r="A2091" s="2" t="str">
        <f>A1971</f>
        <v>Press Set-Ups</v>
      </c>
      <c r="C2091" s="75">
        <v>0.1</v>
      </c>
      <c r="D2091" s="52">
        <f>D$2048*C2091</f>
        <v>32312.379931506526</v>
      </c>
      <c r="E2091" s="75">
        <v>0</v>
      </c>
      <c r="F2091" s="52">
        <f>F$2048*E2091</f>
        <v>0</v>
      </c>
      <c r="G2091" s="8" t="s">
        <v>271</v>
      </c>
      <c r="H2091" s="8" t="s">
        <v>271</v>
      </c>
      <c r="I2091" s="75">
        <v>0</v>
      </c>
      <c r="J2091" s="52">
        <f>J$2048*I2091</f>
        <v>0</v>
      </c>
      <c r="K2091" s="75">
        <v>0</v>
      </c>
      <c r="L2091" s="52">
        <f>L$2048*K2091</f>
        <v>0</v>
      </c>
      <c r="M2091" s="75">
        <v>0</v>
      </c>
      <c r="N2091" s="52">
        <f>N$2048*M2091</f>
        <v>0</v>
      </c>
    </row>
    <row r="2092" spans="1:14" x14ac:dyDescent="0.2">
      <c r="A2092" s="2" t="str">
        <f>A1972</f>
        <v>ProWtEvnt 02</v>
      </c>
      <c r="C2092" s="290">
        <v>0</v>
      </c>
      <c r="D2092" s="52">
        <f>D$2048*C2092</f>
        <v>0</v>
      </c>
      <c r="E2092" s="290">
        <v>0</v>
      </c>
      <c r="F2092" s="52">
        <f>F$2048*E2092</f>
        <v>0</v>
      </c>
      <c r="G2092" s="8" t="s">
        <v>271</v>
      </c>
      <c r="H2092" s="8" t="s">
        <v>271</v>
      </c>
      <c r="I2092" s="290">
        <v>0</v>
      </c>
      <c r="J2092" s="52">
        <f>J$2048*I2092</f>
        <v>0</v>
      </c>
      <c r="K2092" s="290">
        <v>0</v>
      </c>
      <c r="L2092" s="52">
        <f>L$2048*K2092</f>
        <v>0</v>
      </c>
      <c r="M2092" s="290">
        <v>0</v>
      </c>
      <c r="N2092" s="52">
        <f>N$2048*M2092</f>
        <v>0</v>
      </c>
    </row>
    <row r="2093" spans="1:14" x14ac:dyDescent="0.2">
      <c r="A2093" s="2" t="str">
        <f>A1973</f>
        <v>ProWtEvnt 03</v>
      </c>
      <c r="C2093" s="365">
        <v>0</v>
      </c>
      <c r="D2093" s="99">
        <f>D$2048*C2093</f>
        <v>0</v>
      </c>
      <c r="E2093" s="365">
        <v>0</v>
      </c>
      <c r="F2093" s="99">
        <f>F$2048*E2093</f>
        <v>0</v>
      </c>
      <c r="G2093" s="209" t="s">
        <v>271</v>
      </c>
      <c r="H2093" s="209" t="s">
        <v>271</v>
      </c>
      <c r="I2093" s="365">
        <v>0</v>
      </c>
      <c r="J2093" s="99">
        <f>J$2048*I2093</f>
        <v>0</v>
      </c>
      <c r="K2093" s="365">
        <v>0</v>
      </c>
      <c r="L2093" s="99">
        <f>L$2048*K2093</f>
        <v>0</v>
      </c>
      <c r="M2093" s="365">
        <v>0</v>
      </c>
      <c r="N2093" s="99">
        <f>N$2048*M2093</f>
        <v>0</v>
      </c>
    </row>
    <row r="2095" spans="1:14" x14ac:dyDescent="0.2">
      <c r="B2095" s="8" t="s">
        <v>279</v>
      </c>
      <c r="C2095" s="70">
        <f t="shared" ref="C2095:N2095" si="236">SUM(C2049:C2094)</f>
        <v>0.35</v>
      </c>
      <c r="D2095" s="52">
        <f t="shared" si="236"/>
        <v>113093.32976027284</v>
      </c>
      <c r="E2095" s="70">
        <f t="shared" si="236"/>
        <v>0.3</v>
      </c>
      <c r="F2095" s="52">
        <f t="shared" si="236"/>
        <v>83037.196690800716</v>
      </c>
      <c r="G2095" s="70">
        <f t="shared" si="236"/>
        <v>0</v>
      </c>
      <c r="H2095" s="52">
        <f t="shared" si="236"/>
        <v>0</v>
      </c>
      <c r="I2095" s="70">
        <f t="shared" si="236"/>
        <v>0</v>
      </c>
      <c r="J2095" s="52">
        <f t="shared" si="236"/>
        <v>0</v>
      </c>
      <c r="K2095" s="70">
        <f t="shared" si="236"/>
        <v>0</v>
      </c>
      <c r="L2095" s="52">
        <f t="shared" si="236"/>
        <v>0</v>
      </c>
      <c r="M2095" s="70">
        <f t="shared" si="236"/>
        <v>0</v>
      </c>
      <c r="N2095" s="52">
        <f t="shared" si="236"/>
        <v>0</v>
      </c>
    </row>
    <row r="2101" spans="1:14" x14ac:dyDescent="0.2">
      <c r="A2101" s="42" t="s">
        <v>276</v>
      </c>
      <c r="N2101" s="8" t="s">
        <v>307</v>
      </c>
    </row>
    <row r="2102" spans="1:14" x14ac:dyDescent="0.2">
      <c r="A2102" s="2" t="str">
        <f>A242</f>
        <v>Plumbco, Inc.</v>
      </c>
      <c r="N2102" s="197" t="s">
        <v>290</v>
      </c>
    </row>
    <row r="2103" spans="1:14" x14ac:dyDescent="0.2">
      <c r="M2103" s="10">
        <f ca="1">NOW()</f>
        <v>43970.333883912041</v>
      </c>
      <c r="N2103" s="11">
        <f ca="1">NOW()</f>
        <v>43970.333883912041</v>
      </c>
    </row>
    <row r="2105" spans="1:14" x14ac:dyDescent="0.2">
      <c r="C2105" s="256" t="s">
        <v>203</v>
      </c>
      <c r="D2105" s="252" t="str">
        <f>D2045</f>
        <v>Mat'l Handling</v>
      </c>
      <c r="E2105" s="256" t="s">
        <v>203</v>
      </c>
      <c r="F2105" s="252" t="str">
        <f>F2045</f>
        <v>Ship &amp; Receive</v>
      </c>
      <c r="G2105" s="256" t="s">
        <v>203</v>
      </c>
      <c r="H2105" s="252" t="str">
        <f>H2045</f>
        <v>Whse Labor</v>
      </c>
      <c r="I2105" s="256" t="s">
        <v>203</v>
      </c>
      <c r="J2105" s="252" t="str">
        <f>J2045</f>
        <v>Future Use 16</v>
      </c>
      <c r="K2105" s="256" t="s">
        <v>203</v>
      </c>
      <c r="L2105" s="252" t="str">
        <f>L2045</f>
        <v>Future Use 17</v>
      </c>
      <c r="M2105" s="256" t="s">
        <v>203</v>
      </c>
      <c r="N2105" s="252" t="str">
        <f>N2045</f>
        <v>Future Use 18</v>
      </c>
    </row>
    <row r="2106" spans="1:14" x14ac:dyDescent="0.2">
      <c r="C2106" s="98" t="s">
        <v>84</v>
      </c>
      <c r="D2106" s="98" t="s">
        <v>92</v>
      </c>
      <c r="E2106" s="98" t="s">
        <v>84</v>
      </c>
      <c r="F2106" s="98" t="s">
        <v>92</v>
      </c>
      <c r="G2106" s="98" t="s">
        <v>84</v>
      </c>
      <c r="H2106" s="98" t="s">
        <v>92</v>
      </c>
      <c r="I2106" s="98" t="s">
        <v>84</v>
      </c>
      <c r="J2106" s="98" t="s">
        <v>92</v>
      </c>
      <c r="K2106" s="98" t="s">
        <v>84</v>
      </c>
      <c r="L2106" s="98" t="s">
        <v>92</v>
      </c>
      <c r="M2106" s="98" t="s">
        <v>84</v>
      </c>
      <c r="N2106" s="98" t="s">
        <v>92</v>
      </c>
    </row>
    <row r="2108" spans="1:14" x14ac:dyDescent="0.2">
      <c r="A2108" s="2" t="str">
        <f>A2048</f>
        <v>Costs to Distribute</v>
      </c>
      <c r="D2108" s="52">
        <f>D2048</f>
        <v>323123.79931506526</v>
      </c>
      <c r="F2108" s="52">
        <f>F2048</f>
        <v>276790.65563600237</v>
      </c>
      <c r="H2108" s="52">
        <f>H2048</f>
        <v>547133.63462704385</v>
      </c>
      <c r="J2108" s="52">
        <f>J2048</f>
        <v>0</v>
      </c>
      <c r="L2108" s="52">
        <f>L2048</f>
        <v>0</v>
      </c>
      <c r="N2108" s="52">
        <f>N2048</f>
        <v>0</v>
      </c>
    </row>
    <row r="2110" spans="1:14" x14ac:dyDescent="0.2">
      <c r="A2110" s="2" t="str">
        <f t="shared" ref="A2110:A2121" si="237">A1990</f>
        <v>Shearing</v>
      </c>
      <c r="C2110" s="75">
        <v>0</v>
      </c>
      <c r="D2110" s="52">
        <f t="shared" ref="D2110:D2115" si="238">D$2048*C2110</f>
        <v>0</v>
      </c>
      <c r="E2110" s="75">
        <v>0</v>
      </c>
      <c r="F2110" s="52">
        <f t="shared" ref="F2110:F2115" si="239">F$2048*E2110</f>
        <v>0</v>
      </c>
      <c r="G2110" s="8" t="s">
        <v>271</v>
      </c>
      <c r="H2110" s="8" t="s">
        <v>271</v>
      </c>
      <c r="I2110" s="75">
        <v>0</v>
      </c>
      <c r="J2110" s="52">
        <f t="shared" ref="J2110:J2115" si="240">J$2048*I2110</f>
        <v>0</v>
      </c>
      <c r="K2110" s="75">
        <v>0</v>
      </c>
      <c r="L2110" s="52">
        <f t="shared" ref="L2110:L2115" si="241">L$2048*K2110</f>
        <v>0</v>
      </c>
      <c r="M2110" s="75">
        <v>0</v>
      </c>
      <c r="N2110" s="52">
        <f t="shared" ref="N2110:N2115" si="242">N$2048*M2110</f>
        <v>0</v>
      </c>
    </row>
    <row r="2111" spans="1:14" x14ac:dyDescent="0.2">
      <c r="A2111" s="2" t="str">
        <f t="shared" si="237"/>
        <v>Press &lt; 75T</v>
      </c>
      <c r="C2111" s="81">
        <v>0</v>
      </c>
      <c r="D2111" s="52">
        <f t="shared" si="238"/>
        <v>0</v>
      </c>
      <c r="E2111" s="81">
        <v>0</v>
      </c>
      <c r="F2111" s="52">
        <f t="shared" si="239"/>
        <v>0</v>
      </c>
      <c r="G2111" s="8" t="s">
        <v>271</v>
      </c>
      <c r="H2111" s="8" t="s">
        <v>271</v>
      </c>
      <c r="I2111" s="81">
        <v>0</v>
      </c>
      <c r="J2111" s="52">
        <f t="shared" si="240"/>
        <v>0</v>
      </c>
      <c r="K2111" s="81">
        <v>0</v>
      </c>
      <c r="L2111" s="52">
        <f t="shared" si="241"/>
        <v>0</v>
      </c>
      <c r="M2111" s="81">
        <v>0</v>
      </c>
      <c r="N2111" s="52">
        <f t="shared" si="242"/>
        <v>0</v>
      </c>
    </row>
    <row r="2112" spans="1:14" x14ac:dyDescent="0.2">
      <c r="A2112" s="2" t="str">
        <f t="shared" si="237"/>
        <v>Pres 75T-125T</v>
      </c>
      <c r="C2112" s="81">
        <v>0</v>
      </c>
      <c r="D2112" s="52">
        <f t="shared" si="238"/>
        <v>0</v>
      </c>
      <c r="E2112" s="81">
        <v>0</v>
      </c>
      <c r="F2112" s="52">
        <f t="shared" si="239"/>
        <v>0</v>
      </c>
      <c r="G2112" s="8" t="s">
        <v>271</v>
      </c>
      <c r="H2112" s="8" t="s">
        <v>271</v>
      </c>
      <c r="I2112" s="81">
        <v>0</v>
      </c>
      <c r="J2112" s="52">
        <f t="shared" si="240"/>
        <v>0</v>
      </c>
      <c r="K2112" s="81">
        <v>0</v>
      </c>
      <c r="L2112" s="52">
        <f t="shared" si="241"/>
        <v>0</v>
      </c>
      <c r="M2112" s="81">
        <v>0</v>
      </c>
      <c r="N2112" s="52">
        <f t="shared" si="242"/>
        <v>0</v>
      </c>
    </row>
    <row r="2113" spans="1:14" x14ac:dyDescent="0.2">
      <c r="A2113" s="2" t="str">
        <f t="shared" si="237"/>
        <v>Press &gt; 125T</v>
      </c>
      <c r="C2113" s="81">
        <v>0</v>
      </c>
      <c r="D2113" s="52">
        <f t="shared" si="238"/>
        <v>0</v>
      </c>
      <c r="E2113" s="81">
        <v>0</v>
      </c>
      <c r="F2113" s="52">
        <f t="shared" si="239"/>
        <v>0</v>
      </c>
      <c r="G2113" s="8" t="s">
        <v>271</v>
      </c>
      <c r="H2113" s="8" t="s">
        <v>271</v>
      </c>
      <c r="I2113" s="81">
        <v>0</v>
      </c>
      <c r="J2113" s="52">
        <f t="shared" si="240"/>
        <v>0</v>
      </c>
      <c r="K2113" s="81">
        <v>0</v>
      </c>
      <c r="L2113" s="52">
        <f t="shared" si="241"/>
        <v>0</v>
      </c>
      <c r="M2113" s="81">
        <v>0</v>
      </c>
      <c r="N2113" s="52">
        <f t="shared" si="242"/>
        <v>0</v>
      </c>
    </row>
    <row r="2114" spans="1:14" x14ac:dyDescent="0.2">
      <c r="A2114" s="2" t="str">
        <f t="shared" si="237"/>
        <v>Packaging</v>
      </c>
      <c r="C2114" s="81">
        <v>0</v>
      </c>
      <c r="D2114" s="52">
        <f t="shared" si="238"/>
        <v>0</v>
      </c>
      <c r="E2114" s="81">
        <v>0</v>
      </c>
      <c r="F2114" s="52">
        <f t="shared" si="239"/>
        <v>0</v>
      </c>
      <c r="G2114" s="8" t="s">
        <v>271</v>
      </c>
      <c r="H2114" s="8" t="s">
        <v>271</v>
      </c>
      <c r="I2114" s="81">
        <v>0</v>
      </c>
      <c r="J2114" s="52">
        <f t="shared" si="240"/>
        <v>0</v>
      </c>
      <c r="K2114" s="81">
        <v>0</v>
      </c>
      <c r="L2114" s="52">
        <f t="shared" si="241"/>
        <v>0</v>
      </c>
      <c r="M2114" s="81">
        <v>0</v>
      </c>
      <c r="N2114" s="52">
        <f t="shared" si="242"/>
        <v>0</v>
      </c>
    </row>
    <row r="2115" spans="1:14" x14ac:dyDescent="0.2">
      <c r="A2115" s="2" t="str">
        <f t="shared" si="237"/>
        <v>Equip Hour 06</v>
      </c>
      <c r="C2115" s="290">
        <v>0</v>
      </c>
      <c r="D2115" s="52">
        <f t="shared" si="238"/>
        <v>0</v>
      </c>
      <c r="E2115" s="290">
        <v>0</v>
      </c>
      <c r="F2115" s="52">
        <f t="shared" si="239"/>
        <v>0</v>
      </c>
      <c r="G2115" s="8" t="s">
        <v>271</v>
      </c>
      <c r="H2115" s="8" t="s">
        <v>271</v>
      </c>
      <c r="I2115" s="290">
        <v>0</v>
      </c>
      <c r="J2115" s="52">
        <f t="shared" si="240"/>
        <v>0</v>
      </c>
      <c r="K2115" s="290">
        <v>0</v>
      </c>
      <c r="L2115" s="52">
        <f t="shared" si="241"/>
        <v>0</v>
      </c>
      <c r="M2115" s="290">
        <v>0</v>
      </c>
      <c r="N2115" s="52">
        <f t="shared" si="242"/>
        <v>0</v>
      </c>
    </row>
    <row r="2116" spans="1:14" x14ac:dyDescent="0.2">
      <c r="A2116" s="2" t="str">
        <f t="shared" si="237"/>
        <v>Direct Labr 01</v>
      </c>
      <c r="C2116" s="290">
        <v>0</v>
      </c>
      <c r="D2116" s="52">
        <f t="shared" ref="D2116:D2121" si="243">D$2048*C2116</f>
        <v>0</v>
      </c>
      <c r="E2116" s="290">
        <v>0</v>
      </c>
      <c r="F2116" s="52">
        <f t="shared" ref="F2116:F2121" si="244">F$2048*E2116</f>
        <v>0</v>
      </c>
      <c r="G2116" s="8" t="s">
        <v>271</v>
      </c>
      <c r="H2116" s="8" t="s">
        <v>271</v>
      </c>
      <c r="I2116" s="290">
        <v>0</v>
      </c>
      <c r="J2116" s="52">
        <f t="shared" ref="J2116:J2121" si="245">J$2048*I2116</f>
        <v>0</v>
      </c>
      <c r="K2116" s="290">
        <v>0</v>
      </c>
      <c r="L2116" s="52">
        <f t="shared" ref="L2116:L2121" si="246">L$2048*K2116</f>
        <v>0</v>
      </c>
      <c r="M2116" s="290">
        <v>0</v>
      </c>
      <c r="N2116" s="52">
        <f t="shared" ref="N2116:N2121" si="247">N$2048*M2116</f>
        <v>0</v>
      </c>
    </row>
    <row r="2117" spans="1:14" x14ac:dyDescent="0.2">
      <c r="A2117" s="2" t="str">
        <f t="shared" si="237"/>
        <v>Direct Labr 02</v>
      </c>
      <c r="C2117" s="290">
        <v>0</v>
      </c>
      <c r="D2117" s="52">
        <f t="shared" si="243"/>
        <v>0</v>
      </c>
      <c r="E2117" s="290">
        <v>0</v>
      </c>
      <c r="F2117" s="52">
        <f t="shared" si="244"/>
        <v>0</v>
      </c>
      <c r="G2117" s="8" t="s">
        <v>271</v>
      </c>
      <c r="H2117" s="8" t="s">
        <v>271</v>
      </c>
      <c r="I2117" s="290">
        <v>0</v>
      </c>
      <c r="J2117" s="52">
        <f t="shared" si="245"/>
        <v>0</v>
      </c>
      <c r="K2117" s="290">
        <v>0</v>
      </c>
      <c r="L2117" s="52">
        <f t="shared" si="246"/>
        <v>0</v>
      </c>
      <c r="M2117" s="290">
        <v>0</v>
      </c>
      <c r="N2117" s="52">
        <f t="shared" si="247"/>
        <v>0</v>
      </c>
    </row>
    <row r="2118" spans="1:14" x14ac:dyDescent="0.2">
      <c r="A2118" s="2" t="str">
        <f t="shared" si="237"/>
        <v>Direct Labr 03</v>
      </c>
      <c r="C2118" s="290">
        <v>0</v>
      </c>
      <c r="D2118" s="52">
        <f t="shared" si="243"/>
        <v>0</v>
      </c>
      <c r="E2118" s="290">
        <v>0</v>
      </c>
      <c r="F2118" s="52">
        <f t="shared" si="244"/>
        <v>0</v>
      </c>
      <c r="G2118" s="8" t="s">
        <v>271</v>
      </c>
      <c r="H2118" s="8" t="s">
        <v>271</v>
      </c>
      <c r="I2118" s="290">
        <v>0</v>
      </c>
      <c r="J2118" s="52">
        <f t="shared" si="245"/>
        <v>0</v>
      </c>
      <c r="K2118" s="290">
        <v>0</v>
      </c>
      <c r="L2118" s="52">
        <f t="shared" si="246"/>
        <v>0</v>
      </c>
      <c r="M2118" s="290">
        <v>0</v>
      </c>
      <c r="N2118" s="52">
        <f t="shared" si="247"/>
        <v>0</v>
      </c>
    </row>
    <row r="2119" spans="1:14" x14ac:dyDescent="0.2">
      <c r="A2119" s="2" t="str">
        <f t="shared" si="237"/>
        <v>Direct Labr 04</v>
      </c>
      <c r="C2119" s="290">
        <v>0</v>
      </c>
      <c r="D2119" s="52">
        <f t="shared" si="243"/>
        <v>0</v>
      </c>
      <c r="E2119" s="290">
        <v>0</v>
      </c>
      <c r="F2119" s="52">
        <f t="shared" si="244"/>
        <v>0</v>
      </c>
      <c r="G2119" s="8" t="s">
        <v>271</v>
      </c>
      <c r="H2119" s="8" t="s">
        <v>271</v>
      </c>
      <c r="I2119" s="290">
        <v>0</v>
      </c>
      <c r="J2119" s="52">
        <f t="shared" si="245"/>
        <v>0</v>
      </c>
      <c r="K2119" s="290">
        <v>0</v>
      </c>
      <c r="L2119" s="52">
        <f t="shared" si="246"/>
        <v>0</v>
      </c>
      <c r="M2119" s="290">
        <v>0</v>
      </c>
      <c r="N2119" s="52">
        <f t="shared" si="247"/>
        <v>0</v>
      </c>
    </row>
    <row r="2120" spans="1:14" x14ac:dyDescent="0.2">
      <c r="A2120" s="2" t="str">
        <f t="shared" si="237"/>
        <v>Direct Labr 05</v>
      </c>
      <c r="C2120" s="290">
        <v>0</v>
      </c>
      <c r="D2120" s="52">
        <f t="shared" si="243"/>
        <v>0</v>
      </c>
      <c r="E2120" s="290">
        <v>0</v>
      </c>
      <c r="F2120" s="52">
        <f t="shared" si="244"/>
        <v>0</v>
      </c>
      <c r="G2120" s="8" t="s">
        <v>271</v>
      </c>
      <c r="H2120" s="8" t="s">
        <v>271</v>
      </c>
      <c r="I2120" s="290">
        <v>0</v>
      </c>
      <c r="J2120" s="52">
        <f t="shared" si="245"/>
        <v>0</v>
      </c>
      <c r="K2120" s="290">
        <v>0</v>
      </c>
      <c r="L2120" s="52">
        <f t="shared" si="246"/>
        <v>0</v>
      </c>
      <c r="M2120" s="290">
        <v>0</v>
      </c>
      <c r="N2120" s="52">
        <f t="shared" si="247"/>
        <v>0</v>
      </c>
    </row>
    <row r="2121" spans="1:14" x14ac:dyDescent="0.2">
      <c r="A2121" s="2" t="str">
        <f t="shared" si="237"/>
        <v>Direct Labr 06</v>
      </c>
      <c r="C2121" s="291">
        <v>0</v>
      </c>
      <c r="D2121" s="52">
        <f t="shared" si="243"/>
        <v>0</v>
      </c>
      <c r="E2121" s="291">
        <v>0</v>
      </c>
      <c r="F2121" s="52">
        <f t="shared" si="244"/>
        <v>0</v>
      </c>
      <c r="G2121" s="8" t="s">
        <v>271</v>
      </c>
      <c r="H2121" s="8" t="s">
        <v>271</v>
      </c>
      <c r="I2121" s="291">
        <v>0</v>
      </c>
      <c r="J2121" s="52">
        <f t="shared" si="245"/>
        <v>0</v>
      </c>
      <c r="K2121" s="291">
        <v>0</v>
      </c>
      <c r="L2121" s="52">
        <f t="shared" si="246"/>
        <v>0</v>
      </c>
      <c r="M2121" s="291">
        <v>0</v>
      </c>
      <c r="N2121" s="52">
        <f t="shared" si="247"/>
        <v>0</v>
      </c>
    </row>
    <row r="2122" spans="1:14" x14ac:dyDescent="0.2">
      <c r="D2122" s="52"/>
      <c r="F2122" s="52"/>
      <c r="H2122" s="52"/>
      <c r="J2122" s="52"/>
      <c r="L2122" s="52"/>
      <c r="N2122" s="52"/>
    </row>
    <row r="2123" spans="1:14" x14ac:dyDescent="0.2">
      <c r="A2123" s="2" t="str">
        <f t="shared" ref="A2123:A2134" si="248">A2003</f>
        <v>Put-Away</v>
      </c>
      <c r="C2123" s="75">
        <v>0.5</v>
      </c>
      <c r="D2123" s="52">
        <f t="shared" ref="D2123:D2134" si="249">D$2048*C2123</f>
        <v>161561.89965753263</v>
      </c>
      <c r="E2123" s="75">
        <v>0</v>
      </c>
      <c r="F2123" s="52">
        <f t="shared" ref="F2123:F2134" si="250">F$2048*E2123</f>
        <v>0</v>
      </c>
      <c r="G2123" s="70">
        <f>I611</f>
        <v>0.2</v>
      </c>
      <c r="H2123" s="52">
        <f>H$2048*G2123</f>
        <v>109426.72692540877</v>
      </c>
      <c r="I2123" s="75">
        <v>0</v>
      </c>
      <c r="J2123" s="52">
        <f t="shared" ref="J2123:J2134" si="251">J$2048*I2123</f>
        <v>0</v>
      </c>
      <c r="K2123" s="75">
        <v>0</v>
      </c>
      <c r="L2123" s="52">
        <f t="shared" ref="L2123:L2134" si="252">L$2048*K2123</f>
        <v>0</v>
      </c>
      <c r="M2123" s="75">
        <v>0</v>
      </c>
      <c r="N2123" s="52">
        <f t="shared" ref="N2123:N2134" si="253">N$2048*M2123</f>
        <v>0</v>
      </c>
    </row>
    <row r="2124" spans="1:14" x14ac:dyDescent="0.2">
      <c r="A2124" s="2" t="str">
        <f t="shared" si="248"/>
        <v>Storage</v>
      </c>
      <c r="C2124" s="81">
        <v>0.1</v>
      </c>
      <c r="D2124" s="52">
        <f t="shared" si="249"/>
        <v>32312.379931506526</v>
      </c>
      <c r="E2124" s="81">
        <v>0</v>
      </c>
      <c r="F2124" s="52">
        <f t="shared" si="250"/>
        <v>0</v>
      </c>
      <c r="G2124" s="8" t="s">
        <v>271</v>
      </c>
      <c r="H2124" s="8" t="s">
        <v>271</v>
      </c>
      <c r="I2124" s="81">
        <v>0</v>
      </c>
      <c r="J2124" s="52">
        <f t="shared" si="251"/>
        <v>0</v>
      </c>
      <c r="K2124" s="81">
        <v>0</v>
      </c>
      <c r="L2124" s="52">
        <f t="shared" si="252"/>
        <v>0</v>
      </c>
      <c r="M2124" s="81">
        <v>0</v>
      </c>
      <c r="N2124" s="52">
        <f t="shared" si="253"/>
        <v>0</v>
      </c>
    </row>
    <row r="2125" spans="1:14" x14ac:dyDescent="0.2">
      <c r="A2125" s="2" t="str">
        <f t="shared" si="248"/>
        <v>Order Process</v>
      </c>
      <c r="C2125" s="81">
        <v>0</v>
      </c>
      <c r="D2125" s="52">
        <f t="shared" si="249"/>
        <v>0</v>
      </c>
      <c r="E2125" s="81">
        <v>0</v>
      </c>
      <c r="F2125" s="52">
        <f t="shared" si="250"/>
        <v>0</v>
      </c>
      <c r="G2125" s="8" t="s">
        <v>271</v>
      </c>
      <c r="H2125" s="8" t="s">
        <v>271</v>
      </c>
      <c r="I2125" s="81">
        <v>0</v>
      </c>
      <c r="J2125" s="52">
        <f t="shared" si="251"/>
        <v>0</v>
      </c>
      <c r="K2125" s="81">
        <v>0</v>
      </c>
      <c r="L2125" s="52">
        <f t="shared" si="252"/>
        <v>0</v>
      </c>
      <c r="M2125" s="81">
        <v>0</v>
      </c>
      <c r="N2125" s="52">
        <f t="shared" si="253"/>
        <v>0</v>
      </c>
    </row>
    <row r="2126" spans="1:14" x14ac:dyDescent="0.2">
      <c r="A2126" s="2" t="str">
        <f t="shared" si="248"/>
        <v>Order Picking</v>
      </c>
      <c r="C2126" s="81">
        <v>0</v>
      </c>
      <c r="D2126" s="52">
        <f t="shared" si="249"/>
        <v>0</v>
      </c>
      <c r="E2126" s="81">
        <v>0</v>
      </c>
      <c r="F2126" s="52">
        <f t="shared" si="250"/>
        <v>0</v>
      </c>
      <c r="G2126" s="70">
        <f>I614</f>
        <v>0.6</v>
      </c>
      <c r="H2126" s="52">
        <f>H$2048*G2126</f>
        <v>328280.18077622628</v>
      </c>
      <c r="I2126" s="81">
        <v>0</v>
      </c>
      <c r="J2126" s="52">
        <f t="shared" si="251"/>
        <v>0</v>
      </c>
      <c r="K2126" s="81">
        <v>0</v>
      </c>
      <c r="L2126" s="52">
        <f t="shared" si="252"/>
        <v>0</v>
      </c>
      <c r="M2126" s="81">
        <v>0</v>
      </c>
      <c r="N2126" s="52">
        <f t="shared" si="253"/>
        <v>0</v>
      </c>
    </row>
    <row r="2127" spans="1:14" x14ac:dyDescent="0.2">
      <c r="A2127" s="2" t="str">
        <f t="shared" si="248"/>
        <v>Shipping</v>
      </c>
      <c r="C2127" s="81">
        <v>0</v>
      </c>
      <c r="D2127" s="52">
        <f t="shared" si="249"/>
        <v>0</v>
      </c>
      <c r="E2127" s="81">
        <v>0.65</v>
      </c>
      <c r="F2127" s="52">
        <f t="shared" si="250"/>
        <v>179913.92616340154</v>
      </c>
      <c r="G2127" s="70">
        <f>I617</f>
        <v>0.15</v>
      </c>
      <c r="H2127" s="52">
        <f>H$2048*G2127</f>
        <v>82070.045194056569</v>
      </c>
      <c r="I2127" s="81">
        <v>0</v>
      </c>
      <c r="J2127" s="52">
        <f t="shared" si="251"/>
        <v>0</v>
      </c>
      <c r="K2127" s="81">
        <v>0</v>
      </c>
      <c r="L2127" s="52">
        <f t="shared" si="252"/>
        <v>0</v>
      </c>
      <c r="M2127" s="81">
        <v>0</v>
      </c>
      <c r="N2127" s="52">
        <f t="shared" si="253"/>
        <v>0</v>
      </c>
    </row>
    <row r="2128" spans="1:14" x14ac:dyDescent="0.2">
      <c r="A2128" s="2" t="str">
        <f t="shared" si="248"/>
        <v>Return/Restock</v>
      </c>
      <c r="C2128" s="81">
        <v>0.05</v>
      </c>
      <c r="D2128" s="52">
        <f t="shared" si="249"/>
        <v>16156.189965753263</v>
      </c>
      <c r="E2128" s="81">
        <v>0.05</v>
      </c>
      <c r="F2128" s="52">
        <f t="shared" si="250"/>
        <v>13839.532781800119</v>
      </c>
      <c r="G2128" s="70">
        <f>I620</f>
        <v>0.05</v>
      </c>
      <c r="H2128" s="52">
        <f>H$2048*G2128</f>
        <v>27356.681731352193</v>
      </c>
      <c r="I2128" s="81">
        <v>0</v>
      </c>
      <c r="J2128" s="52">
        <f t="shared" si="251"/>
        <v>0</v>
      </c>
      <c r="K2128" s="81">
        <v>0</v>
      </c>
      <c r="L2128" s="52">
        <f t="shared" si="252"/>
        <v>0</v>
      </c>
      <c r="M2128" s="81">
        <v>0</v>
      </c>
      <c r="N2128" s="52">
        <f t="shared" si="253"/>
        <v>0</v>
      </c>
    </row>
    <row r="2129" spans="1:14" x14ac:dyDescent="0.2">
      <c r="A2129" s="2" t="str">
        <f t="shared" si="248"/>
        <v>PM Event #07</v>
      </c>
      <c r="C2129" s="290">
        <v>0</v>
      </c>
      <c r="D2129" s="52">
        <f t="shared" si="249"/>
        <v>0</v>
      </c>
      <c r="E2129" s="290">
        <v>0</v>
      </c>
      <c r="F2129" s="52">
        <f t="shared" si="250"/>
        <v>0</v>
      </c>
      <c r="G2129" s="70">
        <f>I623</f>
        <v>0</v>
      </c>
      <c r="H2129" s="52">
        <f>H$2048*G2129</f>
        <v>0</v>
      </c>
      <c r="I2129" s="290">
        <v>0</v>
      </c>
      <c r="J2129" s="52">
        <f t="shared" si="251"/>
        <v>0</v>
      </c>
      <c r="K2129" s="290">
        <v>0</v>
      </c>
      <c r="L2129" s="52">
        <f t="shared" si="252"/>
        <v>0</v>
      </c>
      <c r="M2129" s="290">
        <v>0</v>
      </c>
      <c r="N2129" s="52">
        <f t="shared" si="253"/>
        <v>0</v>
      </c>
    </row>
    <row r="2130" spans="1:14" x14ac:dyDescent="0.2">
      <c r="A2130" s="2" t="str">
        <f t="shared" si="248"/>
        <v>PM Event #08</v>
      </c>
      <c r="C2130" s="290">
        <v>0</v>
      </c>
      <c r="D2130" s="52">
        <f t="shared" si="249"/>
        <v>0</v>
      </c>
      <c r="E2130" s="290">
        <v>0</v>
      </c>
      <c r="F2130" s="52">
        <f t="shared" si="250"/>
        <v>0</v>
      </c>
      <c r="G2130" s="70">
        <f>I626</f>
        <v>0</v>
      </c>
      <c r="H2130" s="52">
        <f>H$2048*G2130</f>
        <v>0</v>
      </c>
      <c r="I2130" s="290">
        <v>0</v>
      </c>
      <c r="J2130" s="52">
        <f t="shared" si="251"/>
        <v>0</v>
      </c>
      <c r="K2130" s="290">
        <v>0</v>
      </c>
      <c r="L2130" s="52">
        <f t="shared" si="252"/>
        <v>0</v>
      </c>
      <c r="M2130" s="290">
        <v>0</v>
      </c>
      <c r="N2130" s="52">
        <f t="shared" si="253"/>
        <v>0</v>
      </c>
    </row>
    <row r="2131" spans="1:14" x14ac:dyDescent="0.2">
      <c r="A2131" s="2" t="str">
        <f t="shared" si="248"/>
        <v>Box Stores</v>
      </c>
      <c r="C2131" s="81">
        <v>0</v>
      </c>
      <c r="D2131" s="52">
        <f t="shared" si="249"/>
        <v>0</v>
      </c>
      <c r="E2131" s="81">
        <v>0</v>
      </c>
      <c r="F2131" s="52">
        <f t="shared" si="250"/>
        <v>0</v>
      </c>
      <c r="G2131" s="8" t="s">
        <v>271</v>
      </c>
      <c r="H2131" s="8" t="s">
        <v>271</v>
      </c>
      <c r="I2131" s="81">
        <v>0</v>
      </c>
      <c r="J2131" s="52">
        <f t="shared" si="251"/>
        <v>0</v>
      </c>
      <c r="K2131" s="81">
        <v>0</v>
      </c>
      <c r="L2131" s="52">
        <f t="shared" si="252"/>
        <v>0</v>
      </c>
      <c r="M2131" s="81">
        <v>0</v>
      </c>
      <c r="N2131" s="52">
        <f t="shared" si="253"/>
        <v>0</v>
      </c>
    </row>
    <row r="2132" spans="1:14" x14ac:dyDescent="0.2">
      <c r="A2132" s="2" t="str">
        <f t="shared" si="248"/>
        <v>Major Retailers</v>
      </c>
      <c r="C2132" s="81">
        <v>0</v>
      </c>
      <c r="D2132" s="52">
        <f t="shared" si="249"/>
        <v>0</v>
      </c>
      <c r="E2132" s="81">
        <v>0</v>
      </c>
      <c r="F2132" s="52">
        <f t="shared" si="250"/>
        <v>0</v>
      </c>
      <c r="G2132" s="8" t="s">
        <v>271</v>
      </c>
      <c r="H2132" s="8" t="s">
        <v>271</v>
      </c>
      <c r="I2132" s="81">
        <v>0</v>
      </c>
      <c r="J2132" s="52">
        <f t="shared" si="251"/>
        <v>0</v>
      </c>
      <c r="K2132" s="81">
        <v>0</v>
      </c>
      <c r="L2132" s="52">
        <f t="shared" si="252"/>
        <v>0</v>
      </c>
      <c r="M2132" s="81">
        <v>0</v>
      </c>
      <c r="N2132" s="52">
        <f t="shared" si="253"/>
        <v>0</v>
      </c>
    </row>
    <row r="2133" spans="1:14" x14ac:dyDescent="0.2">
      <c r="A2133" s="2" t="str">
        <f t="shared" si="248"/>
        <v>Smalll Accounts</v>
      </c>
      <c r="C2133" s="81">
        <v>0</v>
      </c>
      <c r="D2133" s="52">
        <f t="shared" si="249"/>
        <v>0</v>
      </c>
      <c r="E2133" s="81">
        <v>0</v>
      </c>
      <c r="F2133" s="52">
        <f t="shared" si="250"/>
        <v>0</v>
      </c>
      <c r="G2133" s="8" t="s">
        <v>271</v>
      </c>
      <c r="H2133" s="8" t="s">
        <v>271</v>
      </c>
      <c r="I2133" s="81">
        <v>0</v>
      </c>
      <c r="J2133" s="52">
        <f t="shared" si="251"/>
        <v>0</v>
      </c>
      <c r="K2133" s="81">
        <v>0</v>
      </c>
      <c r="L2133" s="52">
        <f t="shared" si="252"/>
        <v>0</v>
      </c>
      <c r="M2133" s="81">
        <v>0</v>
      </c>
      <c r="N2133" s="52">
        <f t="shared" si="253"/>
        <v>0</v>
      </c>
    </row>
    <row r="2134" spans="1:14" x14ac:dyDescent="0.2">
      <c r="A2134" s="2" t="str">
        <f t="shared" si="248"/>
        <v>Cust/Mkt #04</v>
      </c>
      <c r="C2134" s="291">
        <v>0</v>
      </c>
      <c r="D2134" s="52">
        <f t="shared" si="249"/>
        <v>0</v>
      </c>
      <c r="E2134" s="291">
        <v>0</v>
      </c>
      <c r="F2134" s="52">
        <f t="shared" si="250"/>
        <v>0</v>
      </c>
      <c r="G2134" s="8" t="s">
        <v>271</v>
      </c>
      <c r="H2134" s="8" t="s">
        <v>271</v>
      </c>
      <c r="I2134" s="291">
        <v>0</v>
      </c>
      <c r="J2134" s="52">
        <f t="shared" si="251"/>
        <v>0</v>
      </c>
      <c r="K2134" s="291">
        <v>0</v>
      </c>
      <c r="L2134" s="52">
        <f t="shared" si="252"/>
        <v>0</v>
      </c>
      <c r="M2134" s="291">
        <v>0</v>
      </c>
      <c r="N2134" s="52">
        <f t="shared" si="253"/>
        <v>0</v>
      </c>
    </row>
    <row r="2135" spans="1:14" x14ac:dyDescent="0.2">
      <c r="C2135" s="55"/>
      <c r="D2135" s="52"/>
      <c r="E2135" s="55"/>
      <c r="F2135" s="52"/>
      <c r="G2135" s="52"/>
      <c r="H2135" s="52"/>
      <c r="I2135" s="55"/>
      <c r="J2135" s="52"/>
      <c r="K2135" s="55"/>
      <c r="L2135" s="52"/>
      <c r="M2135" s="55"/>
      <c r="N2135" s="52"/>
    </row>
    <row r="2136" spans="1:14" x14ac:dyDescent="0.2">
      <c r="A2136" s="2" t="str">
        <f>A2016</f>
        <v>GrowthCosts</v>
      </c>
      <c r="C2136" s="81">
        <v>0</v>
      </c>
      <c r="D2136" s="52">
        <f>D$2048*C2136</f>
        <v>0</v>
      </c>
      <c r="E2136" s="81">
        <v>0</v>
      </c>
      <c r="F2136" s="52">
        <f>F$2048*E2136</f>
        <v>0</v>
      </c>
      <c r="G2136" s="8" t="s">
        <v>271</v>
      </c>
      <c r="H2136" s="8" t="s">
        <v>271</v>
      </c>
      <c r="I2136" s="81">
        <v>0</v>
      </c>
      <c r="J2136" s="52">
        <f>J$2048*I2136</f>
        <v>0</v>
      </c>
      <c r="K2136" s="81">
        <v>0</v>
      </c>
      <c r="L2136" s="52">
        <f>L$2048*K2136</f>
        <v>0</v>
      </c>
      <c r="M2136" s="81">
        <v>0</v>
      </c>
      <c r="N2136" s="52">
        <f>N$2048*M2136</f>
        <v>0</v>
      </c>
    </row>
    <row r="2137" spans="1:14" x14ac:dyDescent="0.2">
      <c r="A2137" s="2" t="str">
        <f>A2017</f>
        <v>Gen &amp; Admin</v>
      </c>
      <c r="C2137" s="207">
        <v>0</v>
      </c>
      <c r="D2137" s="99">
        <f>D$2048*C2137</f>
        <v>0</v>
      </c>
      <c r="E2137" s="207">
        <v>0</v>
      </c>
      <c r="F2137" s="99">
        <f>F$2048*E2137</f>
        <v>0</v>
      </c>
      <c r="G2137" s="209" t="s">
        <v>271</v>
      </c>
      <c r="H2137" s="209" t="s">
        <v>271</v>
      </c>
      <c r="I2137" s="207">
        <v>0</v>
      </c>
      <c r="J2137" s="99">
        <f>J$2048*I2137</f>
        <v>0</v>
      </c>
      <c r="K2137" s="207">
        <v>0</v>
      </c>
      <c r="L2137" s="99">
        <f>L$2048*K2137</f>
        <v>0</v>
      </c>
      <c r="M2137" s="207">
        <v>0</v>
      </c>
      <c r="N2137" s="99">
        <f>N$2048*M2137</f>
        <v>0</v>
      </c>
    </row>
    <row r="2139" spans="1:14" x14ac:dyDescent="0.2">
      <c r="B2139" s="8" t="s">
        <v>278</v>
      </c>
      <c r="C2139" s="70">
        <f t="shared" ref="C2139:N2139" si="254">SUM(C2109:C2137)</f>
        <v>0.65</v>
      </c>
      <c r="D2139" s="52">
        <f t="shared" si="254"/>
        <v>210030.46955479242</v>
      </c>
      <c r="E2139" s="70">
        <f t="shared" si="254"/>
        <v>0.70000000000000007</v>
      </c>
      <c r="F2139" s="52">
        <f t="shared" si="254"/>
        <v>193753.45894520165</v>
      </c>
      <c r="G2139" s="70">
        <f t="shared" si="254"/>
        <v>1</v>
      </c>
      <c r="H2139" s="52">
        <f t="shared" si="254"/>
        <v>547133.63462704385</v>
      </c>
      <c r="I2139" s="70">
        <f t="shared" si="254"/>
        <v>0</v>
      </c>
      <c r="J2139" s="52">
        <f t="shared" si="254"/>
        <v>0</v>
      </c>
      <c r="K2139" s="70">
        <f t="shared" si="254"/>
        <v>0</v>
      </c>
      <c r="L2139" s="52">
        <f t="shared" si="254"/>
        <v>0</v>
      </c>
      <c r="M2139" s="70">
        <f t="shared" si="254"/>
        <v>0</v>
      </c>
      <c r="N2139" s="52">
        <f t="shared" si="254"/>
        <v>0</v>
      </c>
    </row>
    <row r="2140" spans="1:14" x14ac:dyDescent="0.2">
      <c r="B2140" s="8" t="s">
        <v>279</v>
      </c>
      <c r="C2140" s="210">
        <f t="shared" ref="C2140:N2140" si="255">C2095</f>
        <v>0.35</v>
      </c>
      <c r="D2140" s="211">
        <f t="shared" si="255"/>
        <v>113093.32976027284</v>
      </c>
      <c r="E2140" s="210">
        <f t="shared" si="255"/>
        <v>0.3</v>
      </c>
      <c r="F2140" s="211">
        <f t="shared" si="255"/>
        <v>83037.196690800716</v>
      </c>
      <c r="G2140" s="210">
        <f t="shared" si="255"/>
        <v>0</v>
      </c>
      <c r="H2140" s="211">
        <f t="shared" si="255"/>
        <v>0</v>
      </c>
      <c r="I2140" s="210">
        <f t="shared" si="255"/>
        <v>0</v>
      </c>
      <c r="J2140" s="211">
        <f t="shared" si="255"/>
        <v>0</v>
      </c>
      <c r="K2140" s="210">
        <f t="shared" si="255"/>
        <v>0</v>
      </c>
      <c r="L2140" s="211">
        <f t="shared" si="255"/>
        <v>0</v>
      </c>
      <c r="M2140" s="210">
        <f t="shared" si="255"/>
        <v>0</v>
      </c>
      <c r="N2140" s="211">
        <f t="shared" si="255"/>
        <v>0</v>
      </c>
    </row>
    <row r="2141" spans="1:14" x14ac:dyDescent="0.2">
      <c r="D2141" s="52"/>
      <c r="F2141" s="52"/>
      <c r="H2141" s="52"/>
      <c r="J2141" s="52"/>
      <c r="L2141" s="52"/>
      <c r="N2141" s="52"/>
    </row>
    <row r="2142" spans="1:14" x14ac:dyDescent="0.2">
      <c r="B2142" s="4" t="s">
        <v>168</v>
      </c>
      <c r="C2142" s="212">
        <f t="shared" ref="C2142:N2142" si="256">C2139+C2140</f>
        <v>1</v>
      </c>
      <c r="D2142" s="213">
        <f t="shared" si="256"/>
        <v>323123.79931506526</v>
      </c>
      <c r="E2142" s="212">
        <f t="shared" si="256"/>
        <v>1</v>
      </c>
      <c r="F2142" s="213">
        <f t="shared" si="256"/>
        <v>276790.65563600237</v>
      </c>
      <c r="G2142" s="212">
        <f t="shared" si="256"/>
        <v>1</v>
      </c>
      <c r="H2142" s="213">
        <f t="shared" si="256"/>
        <v>547133.63462704385</v>
      </c>
      <c r="I2142" s="212">
        <f t="shared" si="256"/>
        <v>0</v>
      </c>
      <c r="J2142" s="213">
        <f t="shared" si="256"/>
        <v>0</v>
      </c>
      <c r="K2142" s="212">
        <f t="shared" si="256"/>
        <v>0</v>
      </c>
      <c r="L2142" s="213">
        <f t="shared" si="256"/>
        <v>0</v>
      </c>
      <c r="M2142" s="212">
        <f t="shared" si="256"/>
        <v>0</v>
      </c>
      <c r="N2142" s="213">
        <f t="shared" si="256"/>
        <v>0</v>
      </c>
    </row>
    <row r="2161" spans="1:14" x14ac:dyDescent="0.2">
      <c r="A2161" s="42" t="s">
        <v>276</v>
      </c>
      <c r="H2161" s="8" t="s">
        <v>397</v>
      </c>
    </row>
    <row r="2162" spans="1:14" x14ac:dyDescent="0.2">
      <c r="A2162" s="2" t="str">
        <f>A122</f>
        <v>Plumbco, Inc.</v>
      </c>
      <c r="H2162" s="197" t="s">
        <v>289</v>
      </c>
    </row>
    <row r="2163" spans="1:14" x14ac:dyDescent="0.2">
      <c r="G2163" s="10">
        <f ca="1">NOW()</f>
        <v>43970.333883912041</v>
      </c>
      <c r="H2163" s="11">
        <f ca="1">NOW()</f>
        <v>43970.333883912041</v>
      </c>
    </row>
    <row r="2165" spans="1:14" x14ac:dyDescent="0.2">
      <c r="C2165" s="256" t="s">
        <v>203</v>
      </c>
      <c r="D2165" s="252" t="str">
        <f>D106</f>
        <v>Future Use 19</v>
      </c>
      <c r="E2165" s="256" t="s">
        <v>203</v>
      </c>
      <c r="F2165" s="252" t="str">
        <f>D108</f>
        <v>EquipHrSupt</v>
      </c>
      <c r="G2165" s="256" t="s">
        <v>203</v>
      </c>
      <c r="H2165" s="252" t="str">
        <f>D110</f>
        <v>LaborHrSupt</v>
      </c>
    </row>
    <row r="2166" spans="1:14" x14ac:dyDescent="0.2">
      <c r="C2166" s="98" t="s">
        <v>84</v>
      </c>
      <c r="D2166" s="98" t="s">
        <v>92</v>
      </c>
      <c r="E2166" s="98" t="s">
        <v>84</v>
      </c>
      <c r="F2166" s="98" t="s">
        <v>92</v>
      </c>
      <c r="G2166" s="98" t="s">
        <v>84</v>
      </c>
      <c r="H2166" s="98" t="s">
        <v>92</v>
      </c>
    </row>
    <row r="2168" spans="1:14" x14ac:dyDescent="0.2">
      <c r="A2168" s="2" t="s">
        <v>277</v>
      </c>
      <c r="C2168" s="8" t="s">
        <v>271</v>
      </c>
      <c r="D2168" s="52">
        <f>-M2391</f>
        <v>0</v>
      </c>
      <c r="F2168" s="52">
        <f>-N2392</f>
        <v>346610.58773004601</v>
      </c>
      <c r="H2168" s="52">
        <f>-O2393</f>
        <v>0</v>
      </c>
      <c r="J2168" s="52"/>
      <c r="L2168" s="52"/>
      <c r="N2168" s="52"/>
    </row>
    <row r="2170" spans="1:14" x14ac:dyDescent="0.2">
      <c r="A2170" s="2" t="str">
        <f t="shared" ref="A2170:A2190" si="257">A2050</f>
        <v>Maintenance</v>
      </c>
      <c r="C2170" s="8" t="s">
        <v>271</v>
      </c>
      <c r="D2170" s="8" t="s">
        <v>271</v>
      </c>
      <c r="E2170" s="8" t="s">
        <v>271</v>
      </c>
      <c r="F2170" s="8" t="s">
        <v>271</v>
      </c>
      <c r="G2170" s="8" t="s">
        <v>271</v>
      </c>
      <c r="H2170" s="8" t="s">
        <v>271</v>
      </c>
    </row>
    <row r="2171" spans="1:14" x14ac:dyDescent="0.2">
      <c r="A2171" s="2" t="str">
        <f t="shared" si="257"/>
        <v>Bldg &amp; Grounds</v>
      </c>
      <c r="C2171" s="8" t="s">
        <v>271</v>
      </c>
      <c r="D2171" s="8" t="s">
        <v>271</v>
      </c>
      <c r="E2171" s="8" t="s">
        <v>271</v>
      </c>
      <c r="F2171" s="8" t="s">
        <v>271</v>
      </c>
      <c r="G2171" s="8" t="s">
        <v>271</v>
      </c>
      <c r="H2171" s="8" t="s">
        <v>271</v>
      </c>
    </row>
    <row r="2172" spans="1:14" x14ac:dyDescent="0.2">
      <c r="A2172" s="2" t="str">
        <f t="shared" si="257"/>
        <v>Hum Resource</v>
      </c>
      <c r="C2172" s="8" t="s">
        <v>271</v>
      </c>
      <c r="D2172" s="8" t="s">
        <v>271</v>
      </c>
      <c r="E2172" s="8" t="s">
        <v>271</v>
      </c>
      <c r="F2172" s="8" t="s">
        <v>271</v>
      </c>
      <c r="G2172" s="8" t="s">
        <v>271</v>
      </c>
      <c r="H2172" s="8" t="s">
        <v>271</v>
      </c>
    </row>
    <row r="2173" spans="1:14" x14ac:dyDescent="0.2">
      <c r="A2173" s="2" t="str">
        <f t="shared" si="257"/>
        <v>General Mgmt</v>
      </c>
      <c r="C2173" s="8" t="s">
        <v>271</v>
      </c>
      <c r="D2173" s="8" t="s">
        <v>271</v>
      </c>
      <c r="E2173" s="8" t="s">
        <v>271</v>
      </c>
      <c r="F2173" s="8" t="s">
        <v>271</v>
      </c>
      <c r="G2173" s="8" t="s">
        <v>271</v>
      </c>
      <c r="H2173" s="8" t="s">
        <v>271</v>
      </c>
    </row>
    <row r="2174" spans="1:14" x14ac:dyDescent="0.2">
      <c r="A2174" s="2" t="str">
        <f t="shared" si="257"/>
        <v>Acct &amp; Finance</v>
      </c>
      <c r="C2174" s="8" t="s">
        <v>271</v>
      </c>
      <c r="D2174" s="8" t="s">
        <v>271</v>
      </c>
      <c r="E2174" s="8" t="s">
        <v>271</v>
      </c>
      <c r="F2174" s="8" t="s">
        <v>271</v>
      </c>
      <c r="G2174" s="8" t="s">
        <v>271</v>
      </c>
      <c r="H2174" s="8" t="s">
        <v>271</v>
      </c>
    </row>
    <row r="2175" spans="1:14" x14ac:dyDescent="0.2">
      <c r="A2175" s="2" t="str">
        <f t="shared" si="257"/>
        <v>Engineering</v>
      </c>
      <c r="C2175" s="8" t="s">
        <v>271</v>
      </c>
      <c r="D2175" s="8" t="s">
        <v>271</v>
      </c>
      <c r="E2175" s="8" t="s">
        <v>271</v>
      </c>
      <c r="F2175" s="8" t="s">
        <v>271</v>
      </c>
      <c r="G2175" s="8" t="s">
        <v>271</v>
      </c>
      <c r="H2175" s="8" t="s">
        <v>271</v>
      </c>
    </row>
    <row r="2176" spans="1:14" x14ac:dyDescent="0.2">
      <c r="A2176" s="2" t="str">
        <f t="shared" si="257"/>
        <v>Sales / Mktg</v>
      </c>
      <c r="C2176" s="8" t="s">
        <v>271</v>
      </c>
      <c r="D2176" s="8" t="s">
        <v>271</v>
      </c>
      <c r="E2176" s="8" t="s">
        <v>271</v>
      </c>
      <c r="F2176" s="8" t="s">
        <v>271</v>
      </c>
      <c r="G2176" s="8" t="s">
        <v>271</v>
      </c>
      <c r="H2176" s="8" t="s">
        <v>271</v>
      </c>
    </row>
    <row r="2177" spans="1:8" x14ac:dyDescent="0.2">
      <c r="A2177" s="2" t="str">
        <f t="shared" si="257"/>
        <v>Cust Service</v>
      </c>
      <c r="C2177" s="8" t="s">
        <v>271</v>
      </c>
      <c r="D2177" s="8" t="s">
        <v>271</v>
      </c>
      <c r="E2177" s="8" t="s">
        <v>271</v>
      </c>
      <c r="F2177" s="8" t="s">
        <v>271</v>
      </c>
      <c r="G2177" s="8" t="s">
        <v>271</v>
      </c>
      <c r="H2177" s="8" t="s">
        <v>271</v>
      </c>
    </row>
    <row r="2178" spans="1:8" x14ac:dyDescent="0.2">
      <c r="A2178" s="2" t="str">
        <f t="shared" si="257"/>
        <v>Supervision</v>
      </c>
      <c r="C2178" s="8" t="s">
        <v>271</v>
      </c>
      <c r="D2178" s="8" t="s">
        <v>271</v>
      </c>
      <c r="E2178" s="8" t="s">
        <v>271</v>
      </c>
      <c r="F2178" s="8" t="s">
        <v>271</v>
      </c>
      <c r="G2178" s="8" t="s">
        <v>271</v>
      </c>
      <c r="H2178" s="8" t="s">
        <v>271</v>
      </c>
    </row>
    <row r="2179" spans="1:8" x14ac:dyDescent="0.2">
      <c r="A2179" s="2" t="str">
        <f t="shared" si="257"/>
        <v>Mat'ls Mgmt</v>
      </c>
      <c r="C2179" s="8" t="s">
        <v>271</v>
      </c>
      <c r="D2179" s="8" t="s">
        <v>271</v>
      </c>
      <c r="E2179" s="8" t="s">
        <v>271</v>
      </c>
      <c r="F2179" s="8" t="s">
        <v>271</v>
      </c>
      <c r="G2179" s="8" t="s">
        <v>271</v>
      </c>
      <c r="H2179" s="8" t="s">
        <v>271</v>
      </c>
    </row>
    <row r="2180" spans="1:8" x14ac:dyDescent="0.2">
      <c r="A2180" s="2" t="str">
        <f t="shared" si="257"/>
        <v>Quality Control</v>
      </c>
      <c r="C2180" s="8" t="s">
        <v>271</v>
      </c>
      <c r="D2180" s="8" t="s">
        <v>271</v>
      </c>
      <c r="E2180" s="8" t="s">
        <v>271</v>
      </c>
      <c r="F2180" s="8" t="s">
        <v>271</v>
      </c>
      <c r="G2180" s="8" t="s">
        <v>271</v>
      </c>
      <c r="H2180" s="8" t="s">
        <v>271</v>
      </c>
    </row>
    <row r="2181" spans="1:8" x14ac:dyDescent="0.2">
      <c r="A2181" s="2" t="str">
        <f t="shared" si="257"/>
        <v>Set-Up Techs</v>
      </c>
      <c r="C2181" s="8" t="s">
        <v>271</v>
      </c>
      <c r="D2181" s="8" t="s">
        <v>271</v>
      </c>
      <c r="E2181" s="8" t="s">
        <v>271</v>
      </c>
      <c r="F2181" s="8" t="s">
        <v>271</v>
      </c>
      <c r="G2181" s="8" t="s">
        <v>271</v>
      </c>
      <c r="H2181" s="8" t="s">
        <v>271</v>
      </c>
    </row>
    <row r="2182" spans="1:8" x14ac:dyDescent="0.2">
      <c r="A2182" s="2" t="str">
        <f t="shared" si="257"/>
        <v>Mat'l Handling</v>
      </c>
      <c r="C2182" s="8" t="s">
        <v>271</v>
      </c>
      <c r="D2182" s="8" t="s">
        <v>271</v>
      </c>
      <c r="E2182" s="8" t="s">
        <v>271</v>
      </c>
      <c r="F2182" s="8" t="s">
        <v>271</v>
      </c>
      <c r="G2182" s="8" t="s">
        <v>271</v>
      </c>
      <c r="H2182" s="8" t="s">
        <v>271</v>
      </c>
    </row>
    <row r="2183" spans="1:8" x14ac:dyDescent="0.2">
      <c r="A2183" s="2" t="str">
        <f t="shared" si="257"/>
        <v>Ship &amp; Receive</v>
      </c>
      <c r="C2183" s="8" t="s">
        <v>271</v>
      </c>
      <c r="D2183" s="8" t="s">
        <v>271</v>
      </c>
      <c r="E2183" s="8" t="s">
        <v>271</v>
      </c>
      <c r="F2183" s="8" t="s">
        <v>271</v>
      </c>
      <c r="G2183" s="8" t="s">
        <v>271</v>
      </c>
      <c r="H2183" s="8" t="s">
        <v>271</v>
      </c>
    </row>
    <row r="2184" spans="1:8" x14ac:dyDescent="0.2">
      <c r="A2184" s="2" t="str">
        <f t="shared" si="257"/>
        <v>Whse Labor</v>
      </c>
      <c r="C2184" s="8" t="s">
        <v>271</v>
      </c>
      <c r="D2184" s="8" t="s">
        <v>271</v>
      </c>
      <c r="E2184" s="8" t="s">
        <v>271</v>
      </c>
      <c r="F2184" s="8" t="s">
        <v>271</v>
      </c>
      <c r="G2184" s="8" t="s">
        <v>271</v>
      </c>
      <c r="H2184" s="8" t="s">
        <v>271</v>
      </c>
    </row>
    <row r="2185" spans="1:8" x14ac:dyDescent="0.2">
      <c r="A2185" s="2" t="str">
        <f t="shared" si="257"/>
        <v>Future Use 16</v>
      </c>
      <c r="C2185" s="8" t="s">
        <v>271</v>
      </c>
      <c r="D2185" s="8" t="s">
        <v>271</v>
      </c>
      <c r="E2185" s="8" t="s">
        <v>271</v>
      </c>
      <c r="F2185" s="8" t="s">
        <v>271</v>
      </c>
      <c r="G2185" s="8" t="s">
        <v>271</v>
      </c>
      <c r="H2185" s="8" t="s">
        <v>271</v>
      </c>
    </row>
    <row r="2186" spans="1:8" x14ac:dyDescent="0.2">
      <c r="A2186" s="2" t="str">
        <f t="shared" si="257"/>
        <v>Future Use 17</v>
      </c>
      <c r="C2186" s="8" t="s">
        <v>271</v>
      </c>
      <c r="D2186" s="8" t="s">
        <v>271</v>
      </c>
      <c r="E2186" s="8" t="s">
        <v>271</v>
      </c>
      <c r="F2186" s="8" t="s">
        <v>271</v>
      </c>
      <c r="G2186" s="8" t="s">
        <v>271</v>
      </c>
      <c r="H2186" s="8" t="s">
        <v>271</v>
      </c>
    </row>
    <row r="2187" spans="1:8" x14ac:dyDescent="0.2">
      <c r="A2187" s="2" t="str">
        <f t="shared" si="257"/>
        <v>Future Use 18</v>
      </c>
      <c r="C2187" s="8" t="s">
        <v>271</v>
      </c>
      <c r="D2187" s="8" t="s">
        <v>271</v>
      </c>
      <c r="E2187" s="8" t="s">
        <v>271</v>
      </c>
      <c r="F2187" s="8" t="s">
        <v>271</v>
      </c>
      <c r="G2187" s="8" t="s">
        <v>271</v>
      </c>
      <c r="H2187" s="8" t="s">
        <v>271</v>
      </c>
    </row>
    <row r="2188" spans="1:8" x14ac:dyDescent="0.2">
      <c r="A2188" s="2" t="str">
        <f t="shared" si="257"/>
        <v>Future Use 19</v>
      </c>
      <c r="C2188" s="206" t="s">
        <v>271</v>
      </c>
      <c r="D2188" s="8" t="s">
        <v>271</v>
      </c>
      <c r="E2188" s="8" t="s">
        <v>271</v>
      </c>
      <c r="F2188" s="8" t="s">
        <v>271</v>
      </c>
      <c r="G2188" s="8" t="s">
        <v>271</v>
      </c>
      <c r="H2188" s="8" t="s">
        <v>271</v>
      </c>
    </row>
    <row r="2189" spans="1:8" x14ac:dyDescent="0.2">
      <c r="A2189" s="2" t="str">
        <f t="shared" si="257"/>
        <v>EquipHrSupt</v>
      </c>
      <c r="C2189" s="81">
        <v>0</v>
      </c>
      <c r="D2189" s="52">
        <f>$D$2168*C2189</f>
        <v>0</v>
      </c>
      <c r="E2189" s="8" t="s">
        <v>271</v>
      </c>
      <c r="F2189" s="8" t="s">
        <v>271</v>
      </c>
      <c r="G2189" s="8" t="s">
        <v>271</v>
      </c>
      <c r="H2189" s="8" t="s">
        <v>271</v>
      </c>
    </row>
    <row r="2190" spans="1:8" x14ac:dyDescent="0.2">
      <c r="A2190" s="2" t="str">
        <f t="shared" si="257"/>
        <v>LaborHrSupt</v>
      </c>
      <c r="C2190" s="86">
        <v>0</v>
      </c>
      <c r="D2190" s="52">
        <f>$D$2168*C2190</f>
        <v>0</v>
      </c>
      <c r="E2190" s="8" t="s">
        <v>271</v>
      </c>
      <c r="F2190" s="8" t="s">
        <v>271</v>
      </c>
      <c r="G2190" s="8" t="s">
        <v>271</v>
      </c>
      <c r="H2190" s="8" t="s">
        <v>271</v>
      </c>
    </row>
    <row r="2192" spans="1:8" x14ac:dyDescent="0.2">
      <c r="A2192" s="2" t="str">
        <f t="shared" ref="A2192:A2203" si="258">A2072</f>
        <v>Rubber</v>
      </c>
      <c r="C2192" s="75">
        <v>0</v>
      </c>
      <c r="D2192" s="52">
        <f t="shared" ref="D2192:D2203" si="259">$D$2168*C2192</f>
        <v>0</v>
      </c>
      <c r="E2192" s="8" t="s">
        <v>271</v>
      </c>
      <c r="F2192" s="8" t="s">
        <v>271</v>
      </c>
      <c r="G2192" s="8" t="s">
        <v>271</v>
      </c>
      <c r="H2192" s="8" t="s">
        <v>271</v>
      </c>
    </row>
    <row r="2193" spans="1:8" x14ac:dyDescent="0.2">
      <c r="A2193" s="2" t="str">
        <f t="shared" si="258"/>
        <v>T/P Supp #02</v>
      </c>
      <c r="C2193" s="290">
        <v>0</v>
      </c>
      <c r="D2193" s="52">
        <f t="shared" si="259"/>
        <v>0</v>
      </c>
      <c r="E2193" s="8" t="s">
        <v>271</v>
      </c>
      <c r="F2193" s="8" t="s">
        <v>271</v>
      </c>
      <c r="G2193" s="8" t="s">
        <v>271</v>
      </c>
      <c r="H2193" s="8" t="s">
        <v>271</v>
      </c>
    </row>
    <row r="2194" spans="1:8" x14ac:dyDescent="0.2">
      <c r="A2194" s="2" t="str">
        <f t="shared" si="258"/>
        <v>T/P Supp #03</v>
      </c>
      <c r="C2194" s="290">
        <v>0</v>
      </c>
      <c r="D2194" s="52">
        <f t="shared" si="259"/>
        <v>0</v>
      </c>
      <c r="E2194" s="8" t="s">
        <v>271</v>
      </c>
      <c r="F2194" s="8" t="s">
        <v>271</v>
      </c>
      <c r="G2194" s="8" t="s">
        <v>271</v>
      </c>
      <c r="H2194" s="8" t="s">
        <v>271</v>
      </c>
    </row>
    <row r="2195" spans="1:8" x14ac:dyDescent="0.2">
      <c r="A2195" s="2" t="str">
        <f t="shared" si="258"/>
        <v>T/P Supp #04</v>
      </c>
      <c r="C2195" s="290">
        <v>0</v>
      </c>
      <c r="D2195" s="52">
        <f t="shared" si="259"/>
        <v>0</v>
      </c>
      <c r="E2195" s="8" t="s">
        <v>271</v>
      </c>
      <c r="F2195" s="8" t="s">
        <v>271</v>
      </c>
      <c r="G2195" s="8" t="s">
        <v>271</v>
      </c>
      <c r="H2195" s="8" t="s">
        <v>271</v>
      </c>
    </row>
    <row r="2196" spans="1:8" x14ac:dyDescent="0.2">
      <c r="A2196" s="2" t="str">
        <f t="shared" si="258"/>
        <v>T/P Supp #05</v>
      </c>
      <c r="C2196" s="290">
        <v>0</v>
      </c>
      <c r="D2196" s="52">
        <f t="shared" si="259"/>
        <v>0</v>
      </c>
      <c r="E2196" s="8" t="s">
        <v>271</v>
      </c>
      <c r="F2196" s="8" t="s">
        <v>271</v>
      </c>
      <c r="G2196" s="8" t="s">
        <v>271</v>
      </c>
      <c r="H2196" s="8" t="s">
        <v>271</v>
      </c>
    </row>
    <row r="2197" spans="1:8" x14ac:dyDescent="0.2">
      <c r="A2197" s="2" t="str">
        <f t="shared" si="258"/>
        <v>T/P Supp #06</v>
      </c>
      <c r="C2197" s="290">
        <v>0</v>
      </c>
      <c r="D2197" s="52">
        <f t="shared" si="259"/>
        <v>0</v>
      </c>
      <c r="E2197" s="8" t="s">
        <v>271</v>
      </c>
      <c r="F2197" s="8" t="s">
        <v>271</v>
      </c>
      <c r="G2197" s="8" t="s">
        <v>271</v>
      </c>
      <c r="H2197" s="8" t="s">
        <v>271</v>
      </c>
    </row>
    <row r="2198" spans="1:8" x14ac:dyDescent="0.2">
      <c r="A2198" s="2" t="str">
        <f t="shared" si="258"/>
        <v>Purch Comps</v>
      </c>
      <c r="C2198" s="81">
        <v>0</v>
      </c>
      <c r="D2198" s="52">
        <f t="shared" si="259"/>
        <v>0</v>
      </c>
      <c r="E2198" s="8" t="s">
        <v>271</v>
      </c>
      <c r="F2198" s="8" t="s">
        <v>271</v>
      </c>
      <c r="G2198" s="8" t="s">
        <v>271</v>
      </c>
      <c r="H2198" s="8" t="s">
        <v>271</v>
      </c>
    </row>
    <row r="2199" spans="1:8" x14ac:dyDescent="0.2">
      <c r="A2199" s="2" t="str">
        <f t="shared" si="258"/>
        <v>Pkg Material</v>
      </c>
      <c r="C2199" s="81">
        <v>0</v>
      </c>
      <c r="D2199" s="52">
        <f t="shared" si="259"/>
        <v>0</v>
      </c>
      <c r="E2199" s="8" t="s">
        <v>271</v>
      </c>
      <c r="F2199" s="8" t="s">
        <v>271</v>
      </c>
      <c r="G2199" s="8" t="s">
        <v>271</v>
      </c>
      <c r="H2199" s="8" t="s">
        <v>271</v>
      </c>
    </row>
    <row r="2200" spans="1:8" x14ac:dyDescent="0.2">
      <c r="A2200" s="2" t="str">
        <f t="shared" si="258"/>
        <v>Molds</v>
      </c>
      <c r="C2200" s="81">
        <v>0</v>
      </c>
      <c r="D2200" s="52">
        <f t="shared" si="259"/>
        <v>0</v>
      </c>
      <c r="E2200" s="8" t="s">
        <v>271</v>
      </c>
      <c r="F2200" s="8" t="s">
        <v>271</v>
      </c>
      <c r="G2200" s="8" t="s">
        <v>271</v>
      </c>
      <c r="H2200" s="8" t="s">
        <v>271</v>
      </c>
    </row>
    <row r="2201" spans="1:8" x14ac:dyDescent="0.2">
      <c r="A2201" s="2" t="str">
        <f t="shared" si="258"/>
        <v>T/P Supp #10</v>
      </c>
      <c r="C2201" s="290">
        <v>0</v>
      </c>
      <c r="D2201" s="52">
        <f t="shared" si="259"/>
        <v>0</v>
      </c>
      <c r="E2201" s="8" t="s">
        <v>271</v>
      </c>
      <c r="F2201" s="8" t="s">
        <v>271</v>
      </c>
      <c r="G2201" s="8" t="s">
        <v>271</v>
      </c>
      <c r="H2201" s="8" t="s">
        <v>271</v>
      </c>
    </row>
    <row r="2202" spans="1:8" x14ac:dyDescent="0.2">
      <c r="A2202" s="2" t="str">
        <f t="shared" si="258"/>
        <v>T/P Supp #11</v>
      </c>
      <c r="C2202" s="290">
        <v>0</v>
      </c>
      <c r="D2202" s="52">
        <f t="shared" si="259"/>
        <v>0</v>
      </c>
      <c r="E2202" s="8" t="s">
        <v>271</v>
      </c>
      <c r="F2202" s="8" t="s">
        <v>271</v>
      </c>
      <c r="G2202" s="8" t="s">
        <v>271</v>
      </c>
      <c r="H2202" s="8" t="s">
        <v>271</v>
      </c>
    </row>
    <row r="2203" spans="1:8" x14ac:dyDescent="0.2">
      <c r="A2203" s="2" t="str">
        <f t="shared" si="258"/>
        <v>T/P Supp #12</v>
      </c>
      <c r="C2203" s="291">
        <v>0</v>
      </c>
      <c r="D2203" s="52">
        <f t="shared" si="259"/>
        <v>0</v>
      </c>
      <c r="E2203" s="8" t="s">
        <v>271</v>
      </c>
      <c r="F2203" s="8" t="s">
        <v>271</v>
      </c>
      <c r="G2203" s="8" t="s">
        <v>271</v>
      </c>
      <c r="H2203" s="8" t="s">
        <v>271</v>
      </c>
    </row>
    <row r="2204" spans="1:8" x14ac:dyDescent="0.2">
      <c r="D2204" s="52"/>
      <c r="E2204" s="8"/>
      <c r="F2204" s="8"/>
    </row>
    <row r="2205" spans="1:8" x14ac:dyDescent="0.2">
      <c r="A2205" s="2" t="str">
        <f>A2085</f>
        <v>Prod Labor</v>
      </c>
      <c r="C2205" s="75">
        <v>0</v>
      </c>
      <c r="D2205" s="52">
        <f>$D$2168*C2205</f>
        <v>0</v>
      </c>
      <c r="E2205" s="8" t="s">
        <v>271</v>
      </c>
      <c r="F2205" s="8" t="s">
        <v>271</v>
      </c>
      <c r="G2205" s="76">
        <f>D1778</f>
        <v>1</v>
      </c>
      <c r="H2205" s="52">
        <f>H$2168*G2205</f>
        <v>0</v>
      </c>
    </row>
    <row r="2206" spans="1:8" x14ac:dyDescent="0.2">
      <c r="A2206" s="2" t="str">
        <f>A2086</f>
        <v>Prod Labor B</v>
      </c>
      <c r="C2206" s="290">
        <v>0</v>
      </c>
      <c r="D2206" s="52">
        <f>$D$2168*C2206</f>
        <v>0</v>
      </c>
      <c r="E2206" s="8" t="s">
        <v>271</v>
      </c>
      <c r="F2206" s="8" t="s">
        <v>271</v>
      </c>
      <c r="G2206" s="76">
        <f>D1779</f>
        <v>0</v>
      </c>
      <c r="H2206" s="52">
        <f>H$2168*G2206</f>
        <v>0</v>
      </c>
    </row>
    <row r="2207" spans="1:8" x14ac:dyDescent="0.2">
      <c r="A2207" s="2" t="str">
        <f>A2087</f>
        <v>Prod Labor C</v>
      </c>
      <c r="C2207" s="290">
        <v>0</v>
      </c>
      <c r="D2207" s="52">
        <f>$D$2168*C2207</f>
        <v>0</v>
      </c>
      <c r="E2207" s="8" t="s">
        <v>271</v>
      </c>
      <c r="F2207" s="8" t="s">
        <v>271</v>
      </c>
      <c r="G2207" s="76">
        <f>D1780</f>
        <v>0</v>
      </c>
      <c r="H2207" s="52">
        <f>H$2168*G2207</f>
        <v>0</v>
      </c>
    </row>
    <row r="2208" spans="1:8" x14ac:dyDescent="0.2">
      <c r="A2208" s="2" t="str">
        <f>A2088</f>
        <v>Prod Labor D</v>
      </c>
      <c r="C2208" s="290">
        <v>0</v>
      </c>
      <c r="D2208" s="52">
        <f>$D$2168*C2208</f>
        <v>0</v>
      </c>
      <c r="E2208" s="8" t="s">
        <v>271</v>
      </c>
      <c r="F2208" s="8" t="s">
        <v>271</v>
      </c>
      <c r="G2208" s="76">
        <f>D1781</f>
        <v>0</v>
      </c>
      <c r="H2208" s="52">
        <f>H$2168*G2208</f>
        <v>0</v>
      </c>
    </row>
    <row r="2209" spans="1:8" x14ac:dyDescent="0.2">
      <c r="A2209" s="2" t="str">
        <f>A2089</f>
        <v>PrdContrLab</v>
      </c>
      <c r="C2209" s="291">
        <v>0</v>
      </c>
      <c r="D2209" s="52">
        <f>$D$2168*C2209</f>
        <v>0</v>
      </c>
      <c r="E2209" s="8" t="s">
        <v>271</v>
      </c>
      <c r="F2209" s="8" t="s">
        <v>271</v>
      </c>
      <c r="G2209" s="76">
        <f>D1782</f>
        <v>0</v>
      </c>
      <c r="H2209" s="52">
        <f>H$2168*G2209</f>
        <v>0</v>
      </c>
    </row>
    <row r="2210" spans="1:8" x14ac:dyDescent="0.2">
      <c r="D2210" s="52"/>
      <c r="E2210" s="8"/>
      <c r="F2210" s="8"/>
    </row>
    <row r="2211" spans="1:8" x14ac:dyDescent="0.2">
      <c r="A2211" s="2" t="str">
        <f>A2091</f>
        <v>Press Set-Ups</v>
      </c>
      <c r="C2211" s="75">
        <v>0</v>
      </c>
      <c r="D2211" s="52">
        <f>$D$2168*C2211</f>
        <v>0</v>
      </c>
      <c r="E2211" s="8" t="s">
        <v>271</v>
      </c>
      <c r="F2211" s="8" t="s">
        <v>271</v>
      </c>
      <c r="G2211" s="8" t="s">
        <v>271</v>
      </c>
      <c r="H2211" s="8" t="s">
        <v>271</v>
      </c>
    </row>
    <row r="2212" spans="1:8" x14ac:dyDescent="0.2">
      <c r="A2212" s="2" t="str">
        <f>A2092</f>
        <v>ProWtEvnt 02</v>
      </c>
      <c r="C2212" s="290">
        <v>0</v>
      </c>
      <c r="D2212" s="52">
        <f>$D$2168*C2212</f>
        <v>0</v>
      </c>
      <c r="E2212" s="8" t="s">
        <v>271</v>
      </c>
      <c r="F2212" s="8" t="s">
        <v>271</v>
      </c>
      <c r="G2212" s="8" t="s">
        <v>271</v>
      </c>
      <c r="H2212" s="8" t="s">
        <v>271</v>
      </c>
    </row>
    <row r="2213" spans="1:8" x14ac:dyDescent="0.2">
      <c r="A2213" s="2" t="str">
        <f>A2093</f>
        <v>ProWtEvnt 03</v>
      </c>
      <c r="C2213" s="365">
        <v>0</v>
      </c>
      <c r="D2213" s="52">
        <f>$D$2168*C2213</f>
        <v>0</v>
      </c>
      <c r="E2213" s="8" t="s">
        <v>271</v>
      </c>
      <c r="F2213" s="8" t="s">
        <v>271</v>
      </c>
      <c r="G2213" s="8" t="s">
        <v>271</v>
      </c>
      <c r="H2213" s="8" t="s">
        <v>271</v>
      </c>
    </row>
    <row r="2215" spans="1:8" x14ac:dyDescent="0.2">
      <c r="B2215" s="8" t="s">
        <v>279</v>
      </c>
      <c r="C2215" s="70">
        <f>SUM(C2169:C2214)</f>
        <v>0</v>
      </c>
      <c r="D2215" s="52">
        <f>SUM(D2169:D2213)</f>
        <v>0</v>
      </c>
      <c r="E2215" s="70">
        <f>SUM(E2169:E2214)</f>
        <v>0</v>
      </c>
      <c r="F2215" s="52">
        <f>SUM(F2169:F2213)</f>
        <v>0</v>
      </c>
      <c r="G2215" s="70">
        <f>SUM(G2169:G2214)</f>
        <v>1</v>
      </c>
      <c r="H2215" s="52">
        <f>SUM(H2169:H2213)</f>
        <v>0</v>
      </c>
    </row>
    <row r="2221" spans="1:8" x14ac:dyDescent="0.2">
      <c r="A2221" s="42" t="s">
        <v>276</v>
      </c>
      <c r="H2221" s="8" t="s">
        <v>397</v>
      </c>
    </row>
    <row r="2222" spans="1:8" x14ac:dyDescent="0.2">
      <c r="A2222" s="2" t="str">
        <f>A2162</f>
        <v>Plumbco, Inc.</v>
      </c>
      <c r="H2222" s="197" t="s">
        <v>290</v>
      </c>
    </row>
    <row r="2223" spans="1:8" x14ac:dyDescent="0.2">
      <c r="G2223" s="10">
        <f ca="1">NOW()</f>
        <v>43970.333883912041</v>
      </c>
      <c r="H2223" s="11">
        <f ca="1">NOW()</f>
        <v>43970.333883912041</v>
      </c>
    </row>
    <row r="2225" spans="1:8" x14ac:dyDescent="0.2">
      <c r="C2225" s="256" t="s">
        <v>203</v>
      </c>
      <c r="D2225" s="252" t="str">
        <f>D2165</f>
        <v>Future Use 19</v>
      </c>
      <c r="E2225" s="256" t="s">
        <v>203</v>
      </c>
      <c r="F2225" s="252" t="str">
        <f>F2165</f>
        <v>EquipHrSupt</v>
      </c>
      <c r="G2225" s="256" t="s">
        <v>203</v>
      </c>
      <c r="H2225" s="252" t="str">
        <f>H2165</f>
        <v>LaborHrSupt</v>
      </c>
    </row>
    <row r="2226" spans="1:8" x14ac:dyDescent="0.2">
      <c r="C2226" s="98" t="s">
        <v>84</v>
      </c>
      <c r="D2226" s="98" t="s">
        <v>92</v>
      </c>
      <c r="E2226" s="98" t="s">
        <v>84</v>
      </c>
      <c r="F2226" s="98" t="s">
        <v>92</v>
      </c>
      <c r="G2226" s="98" t="s">
        <v>84</v>
      </c>
      <c r="H2226" s="98" t="s">
        <v>92</v>
      </c>
    </row>
    <row r="2228" spans="1:8" x14ac:dyDescent="0.2">
      <c r="A2228" s="2" t="str">
        <f>A2168</f>
        <v>Costs to Distribute</v>
      </c>
      <c r="D2228" s="52">
        <f>D2168</f>
        <v>0</v>
      </c>
      <c r="F2228" s="52">
        <f>F2168</f>
        <v>346610.58773004601</v>
      </c>
      <c r="H2228" s="52">
        <f>H2168</f>
        <v>0</v>
      </c>
    </row>
    <row r="2230" spans="1:8" x14ac:dyDescent="0.2">
      <c r="A2230" s="2" t="str">
        <f t="shared" ref="A2230:A2241" si="260">A2110</f>
        <v>Shearing</v>
      </c>
      <c r="C2230" s="75">
        <v>0</v>
      </c>
      <c r="D2230" s="52">
        <f>D$2168*C2230</f>
        <v>0</v>
      </c>
      <c r="E2230" s="76">
        <f t="shared" ref="E2230:E2235" si="261">K1750</f>
        <v>2.4905660377358491E-2</v>
      </c>
      <c r="F2230" s="52">
        <f t="shared" ref="F2230:F2235" si="262">F$2168*E2230</f>
        <v>8632.5655812011464</v>
      </c>
      <c r="G2230" s="8" t="s">
        <v>271</v>
      </c>
      <c r="H2230" s="8" t="s">
        <v>271</v>
      </c>
    </row>
    <row r="2231" spans="1:8" x14ac:dyDescent="0.2">
      <c r="A2231" s="2" t="str">
        <f t="shared" si="260"/>
        <v>Press &lt; 75T</v>
      </c>
      <c r="C2231" s="81">
        <v>0</v>
      </c>
      <c r="D2231" s="52">
        <f t="shared" ref="D2231:D2241" si="263">$D$2168*C2231</f>
        <v>0</v>
      </c>
      <c r="E2231" s="76">
        <f t="shared" si="261"/>
        <v>0.31094339622641509</v>
      </c>
      <c r="F2231" s="52">
        <f t="shared" si="262"/>
        <v>107776.2733168143</v>
      </c>
      <c r="G2231" s="8" t="s">
        <v>271</v>
      </c>
      <c r="H2231" s="8" t="s">
        <v>271</v>
      </c>
    </row>
    <row r="2232" spans="1:8" x14ac:dyDescent="0.2">
      <c r="A2232" s="2" t="str">
        <f t="shared" si="260"/>
        <v>Pres 75T-125T</v>
      </c>
      <c r="C2232" s="81">
        <v>0</v>
      </c>
      <c r="D2232" s="52">
        <f t="shared" si="263"/>
        <v>0</v>
      </c>
      <c r="E2232" s="76">
        <f t="shared" si="261"/>
        <v>0.22641509433962265</v>
      </c>
      <c r="F2232" s="52">
        <f t="shared" si="262"/>
        <v>78477.868920010413</v>
      </c>
      <c r="G2232" s="8" t="s">
        <v>271</v>
      </c>
      <c r="H2232" s="8" t="s">
        <v>271</v>
      </c>
    </row>
    <row r="2233" spans="1:8" x14ac:dyDescent="0.2">
      <c r="A2233" s="2" t="str">
        <f t="shared" si="260"/>
        <v>Press &gt; 125T</v>
      </c>
      <c r="C2233" s="81">
        <v>0</v>
      </c>
      <c r="D2233" s="52">
        <f t="shared" si="263"/>
        <v>0</v>
      </c>
      <c r="E2233" s="76">
        <f t="shared" si="261"/>
        <v>0.35320754716981134</v>
      </c>
      <c r="F2233" s="52">
        <f t="shared" si="262"/>
        <v>122425.47551521625</v>
      </c>
      <c r="G2233" s="8" t="s">
        <v>271</v>
      </c>
      <c r="H2233" s="8" t="s">
        <v>271</v>
      </c>
    </row>
    <row r="2234" spans="1:8" x14ac:dyDescent="0.2">
      <c r="A2234" s="2" t="str">
        <f t="shared" si="260"/>
        <v>Packaging</v>
      </c>
      <c r="C2234" s="81">
        <v>0</v>
      </c>
      <c r="D2234" s="52">
        <f t="shared" si="263"/>
        <v>0</v>
      </c>
      <c r="E2234" s="76">
        <f t="shared" si="261"/>
        <v>8.4528301886792459E-2</v>
      </c>
      <c r="F2234" s="52">
        <f t="shared" si="262"/>
        <v>29298.404396803893</v>
      </c>
      <c r="G2234" s="8" t="s">
        <v>271</v>
      </c>
      <c r="H2234" s="8" t="s">
        <v>271</v>
      </c>
    </row>
    <row r="2235" spans="1:8" x14ac:dyDescent="0.2">
      <c r="A2235" s="2" t="str">
        <f t="shared" si="260"/>
        <v>Equip Hour 06</v>
      </c>
      <c r="C2235" s="290">
        <v>0</v>
      </c>
      <c r="D2235" s="52">
        <f t="shared" si="263"/>
        <v>0</v>
      </c>
      <c r="E2235" s="76">
        <f t="shared" si="261"/>
        <v>0</v>
      </c>
      <c r="F2235" s="52">
        <f t="shared" si="262"/>
        <v>0</v>
      </c>
      <c r="G2235" s="8" t="s">
        <v>271</v>
      </c>
      <c r="H2235" s="8" t="s">
        <v>271</v>
      </c>
    </row>
    <row r="2236" spans="1:8" x14ac:dyDescent="0.2">
      <c r="A2236" s="2" t="str">
        <f t="shared" si="260"/>
        <v>Direct Labr 01</v>
      </c>
      <c r="C2236" s="290">
        <v>0</v>
      </c>
      <c r="D2236" s="52">
        <f t="shared" si="263"/>
        <v>0</v>
      </c>
      <c r="E2236" s="8" t="s">
        <v>271</v>
      </c>
      <c r="F2236" s="8" t="s">
        <v>271</v>
      </c>
      <c r="G2236" s="8" t="s">
        <v>271</v>
      </c>
      <c r="H2236" s="8" t="s">
        <v>271</v>
      </c>
    </row>
    <row r="2237" spans="1:8" x14ac:dyDescent="0.2">
      <c r="A2237" s="2" t="str">
        <f t="shared" si="260"/>
        <v>Direct Labr 02</v>
      </c>
      <c r="C2237" s="290">
        <v>0</v>
      </c>
      <c r="D2237" s="52">
        <f t="shared" si="263"/>
        <v>0</v>
      </c>
      <c r="E2237" s="8" t="s">
        <v>271</v>
      </c>
      <c r="F2237" s="8" t="s">
        <v>271</v>
      </c>
      <c r="G2237" s="8" t="s">
        <v>271</v>
      </c>
      <c r="H2237" s="8" t="s">
        <v>271</v>
      </c>
    </row>
    <row r="2238" spans="1:8" x14ac:dyDescent="0.2">
      <c r="A2238" s="2" t="str">
        <f t="shared" si="260"/>
        <v>Direct Labr 03</v>
      </c>
      <c r="C2238" s="290">
        <v>0</v>
      </c>
      <c r="D2238" s="52">
        <f t="shared" si="263"/>
        <v>0</v>
      </c>
      <c r="E2238" s="8" t="s">
        <v>271</v>
      </c>
      <c r="F2238" s="8" t="s">
        <v>271</v>
      </c>
      <c r="G2238" s="8" t="s">
        <v>271</v>
      </c>
      <c r="H2238" s="8" t="s">
        <v>271</v>
      </c>
    </row>
    <row r="2239" spans="1:8" x14ac:dyDescent="0.2">
      <c r="A2239" s="2" t="str">
        <f t="shared" si="260"/>
        <v>Direct Labr 04</v>
      </c>
      <c r="C2239" s="290">
        <v>0</v>
      </c>
      <c r="D2239" s="52">
        <f t="shared" si="263"/>
        <v>0</v>
      </c>
      <c r="E2239" s="8" t="s">
        <v>271</v>
      </c>
      <c r="F2239" s="8" t="s">
        <v>271</v>
      </c>
      <c r="G2239" s="8" t="s">
        <v>271</v>
      </c>
      <c r="H2239" s="8" t="s">
        <v>271</v>
      </c>
    </row>
    <row r="2240" spans="1:8" x14ac:dyDescent="0.2">
      <c r="A2240" s="2" t="str">
        <f t="shared" si="260"/>
        <v>Direct Labr 05</v>
      </c>
      <c r="C2240" s="290">
        <v>0</v>
      </c>
      <c r="D2240" s="52">
        <f t="shared" si="263"/>
        <v>0</v>
      </c>
      <c r="E2240" s="8" t="s">
        <v>271</v>
      </c>
      <c r="F2240" s="8" t="s">
        <v>271</v>
      </c>
      <c r="G2240" s="8" t="s">
        <v>271</v>
      </c>
      <c r="H2240" s="8" t="s">
        <v>271</v>
      </c>
    </row>
    <row r="2241" spans="1:8" x14ac:dyDescent="0.2">
      <c r="A2241" s="2" t="str">
        <f t="shared" si="260"/>
        <v>Direct Labr 06</v>
      </c>
      <c r="C2241" s="291">
        <v>0</v>
      </c>
      <c r="D2241" s="52">
        <f t="shared" si="263"/>
        <v>0</v>
      </c>
      <c r="E2241" s="8" t="s">
        <v>271</v>
      </c>
      <c r="F2241" s="8" t="s">
        <v>271</v>
      </c>
      <c r="G2241" s="8" t="s">
        <v>271</v>
      </c>
      <c r="H2241" s="8" t="s">
        <v>271</v>
      </c>
    </row>
    <row r="2242" spans="1:8" x14ac:dyDescent="0.2">
      <c r="D2242" s="52"/>
      <c r="E2242" s="8"/>
      <c r="F2242" s="8"/>
      <c r="G2242" s="8"/>
      <c r="H2242" s="8"/>
    </row>
    <row r="2243" spans="1:8" x14ac:dyDescent="0.2">
      <c r="A2243" s="2" t="str">
        <f t="shared" ref="A2243:A2254" si="264">A2123</f>
        <v>Put-Away</v>
      </c>
      <c r="C2243" s="75">
        <v>0</v>
      </c>
      <c r="D2243" s="52">
        <f t="shared" ref="D2243:D2254" si="265">$D$2168*C2243</f>
        <v>0</v>
      </c>
      <c r="E2243" s="8" t="s">
        <v>271</v>
      </c>
      <c r="F2243" s="8" t="s">
        <v>271</v>
      </c>
      <c r="G2243" s="8" t="s">
        <v>271</v>
      </c>
      <c r="H2243" s="8" t="s">
        <v>271</v>
      </c>
    </row>
    <row r="2244" spans="1:8" x14ac:dyDescent="0.2">
      <c r="A2244" s="2" t="str">
        <f t="shared" si="264"/>
        <v>Storage</v>
      </c>
      <c r="C2244" s="81">
        <v>0</v>
      </c>
      <c r="D2244" s="52">
        <f t="shared" si="265"/>
        <v>0</v>
      </c>
      <c r="E2244" s="8" t="s">
        <v>271</v>
      </c>
      <c r="F2244" s="8" t="s">
        <v>271</v>
      </c>
      <c r="G2244" s="8" t="s">
        <v>271</v>
      </c>
      <c r="H2244" s="8" t="s">
        <v>271</v>
      </c>
    </row>
    <row r="2245" spans="1:8" x14ac:dyDescent="0.2">
      <c r="A2245" s="2" t="str">
        <f t="shared" si="264"/>
        <v>Order Process</v>
      </c>
      <c r="C2245" s="81">
        <v>0</v>
      </c>
      <c r="D2245" s="52">
        <f t="shared" si="265"/>
        <v>0</v>
      </c>
      <c r="E2245" s="8" t="s">
        <v>271</v>
      </c>
      <c r="F2245" s="8" t="s">
        <v>271</v>
      </c>
      <c r="G2245" s="8" t="s">
        <v>271</v>
      </c>
      <c r="H2245" s="8" t="s">
        <v>271</v>
      </c>
    </row>
    <row r="2246" spans="1:8" x14ac:dyDescent="0.2">
      <c r="A2246" s="2" t="str">
        <f t="shared" si="264"/>
        <v>Order Picking</v>
      </c>
      <c r="C2246" s="81">
        <v>0</v>
      </c>
      <c r="D2246" s="52">
        <f t="shared" si="265"/>
        <v>0</v>
      </c>
      <c r="E2246" s="8" t="s">
        <v>271</v>
      </c>
      <c r="F2246" s="8" t="s">
        <v>271</v>
      </c>
      <c r="G2246" s="8" t="s">
        <v>271</v>
      </c>
      <c r="H2246" s="8" t="s">
        <v>271</v>
      </c>
    </row>
    <row r="2247" spans="1:8" x14ac:dyDescent="0.2">
      <c r="A2247" s="2" t="str">
        <f t="shared" si="264"/>
        <v>Shipping</v>
      </c>
      <c r="C2247" s="81">
        <v>0</v>
      </c>
      <c r="D2247" s="52">
        <f t="shared" si="265"/>
        <v>0</v>
      </c>
      <c r="E2247" s="8" t="s">
        <v>271</v>
      </c>
      <c r="F2247" s="8" t="s">
        <v>271</v>
      </c>
      <c r="G2247" s="8" t="s">
        <v>271</v>
      </c>
      <c r="H2247" s="8" t="s">
        <v>271</v>
      </c>
    </row>
    <row r="2248" spans="1:8" x14ac:dyDescent="0.2">
      <c r="A2248" s="2" t="str">
        <f t="shared" si="264"/>
        <v>Return/Restock</v>
      </c>
      <c r="C2248" s="81">
        <v>0</v>
      </c>
      <c r="D2248" s="52">
        <f t="shared" si="265"/>
        <v>0</v>
      </c>
      <c r="E2248" s="8" t="s">
        <v>271</v>
      </c>
      <c r="F2248" s="8" t="s">
        <v>271</v>
      </c>
      <c r="G2248" s="8" t="s">
        <v>271</v>
      </c>
      <c r="H2248" s="8" t="s">
        <v>271</v>
      </c>
    </row>
    <row r="2249" spans="1:8" x14ac:dyDescent="0.2">
      <c r="A2249" s="2" t="str">
        <f t="shared" si="264"/>
        <v>PM Event #07</v>
      </c>
      <c r="C2249" s="290">
        <v>0</v>
      </c>
      <c r="D2249" s="52">
        <f t="shared" si="265"/>
        <v>0</v>
      </c>
      <c r="E2249" s="8" t="s">
        <v>271</v>
      </c>
      <c r="F2249" s="8" t="s">
        <v>271</v>
      </c>
      <c r="G2249" s="8" t="s">
        <v>271</v>
      </c>
      <c r="H2249" s="8" t="s">
        <v>271</v>
      </c>
    </row>
    <row r="2250" spans="1:8" x14ac:dyDescent="0.2">
      <c r="A2250" s="2" t="str">
        <f t="shared" si="264"/>
        <v>PM Event #08</v>
      </c>
      <c r="C2250" s="290">
        <v>0</v>
      </c>
      <c r="D2250" s="52">
        <f t="shared" si="265"/>
        <v>0</v>
      </c>
      <c r="E2250" s="8" t="s">
        <v>271</v>
      </c>
      <c r="F2250" s="8" t="s">
        <v>271</v>
      </c>
      <c r="G2250" s="8" t="s">
        <v>271</v>
      </c>
      <c r="H2250" s="8" t="s">
        <v>271</v>
      </c>
    </row>
    <row r="2251" spans="1:8" x14ac:dyDescent="0.2">
      <c r="A2251" s="2" t="str">
        <f t="shared" si="264"/>
        <v>Box Stores</v>
      </c>
      <c r="C2251" s="81">
        <v>0</v>
      </c>
      <c r="D2251" s="52">
        <f t="shared" si="265"/>
        <v>0</v>
      </c>
      <c r="E2251" s="8" t="s">
        <v>271</v>
      </c>
      <c r="F2251" s="8" t="s">
        <v>271</v>
      </c>
      <c r="G2251" s="8" t="s">
        <v>271</v>
      </c>
      <c r="H2251" s="8" t="s">
        <v>271</v>
      </c>
    </row>
    <row r="2252" spans="1:8" x14ac:dyDescent="0.2">
      <c r="A2252" s="2" t="str">
        <f t="shared" si="264"/>
        <v>Major Retailers</v>
      </c>
      <c r="C2252" s="81">
        <v>0</v>
      </c>
      <c r="D2252" s="52">
        <f t="shared" si="265"/>
        <v>0</v>
      </c>
      <c r="E2252" s="8" t="s">
        <v>271</v>
      </c>
      <c r="F2252" s="8" t="s">
        <v>271</v>
      </c>
      <c r="G2252" s="8" t="s">
        <v>271</v>
      </c>
      <c r="H2252" s="8" t="s">
        <v>271</v>
      </c>
    </row>
    <row r="2253" spans="1:8" x14ac:dyDescent="0.2">
      <c r="A2253" s="2" t="str">
        <f t="shared" si="264"/>
        <v>Smalll Accounts</v>
      </c>
      <c r="C2253" s="81">
        <v>0</v>
      </c>
      <c r="D2253" s="52">
        <f t="shared" si="265"/>
        <v>0</v>
      </c>
      <c r="E2253" s="8" t="s">
        <v>271</v>
      </c>
      <c r="F2253" s="8" t="s">
        <v>271</v>
      </c>
      <c r="G2253" s="8" t="s">
        <v>271</v>
      </c>
      <c r="H2253" s="8" t="s">
        <v>271</v>
      </c>
    </row>
    <row r="2254" spans="1:8" x14ac:dyDescent="0.2">
      <c r="A2254" s="2" t="str">
        <f t="shared" si="264"/>
        <v>Cust/Mkt #04</v>
      </c>
      <c r="C2254" s="291">
        <v>0</v>
      </c>
      <c r="D2254" s="52">
        <f t="shared" si="265"/>
        <v>0</v>
      </c>
      <c r="E2254" s="8" t="s">
        <v>271</v>
      </c>
      <c r="F2254" s="8" t="s">
        <v>271</v>
      </c>
      <c r="G2254" s="8" t="s">
        <v>271</v>
      </c>
      <c r="H2254" s="8" t="s">
        <v>271</v>
      </c>
    </row>
    <row r="2255" spans="1:8" x14ac:dyDescent="0.2">
      <c r="C2255" s="55"/>
      <c r="D2255" s="52"/>
      <c r="E2255" s="8"/>
      <c r="F2255" s="8"/>
      <c r="G2255" s="8"/>
      <c r="H2255" s="8"/>
    </row>
    <row r="2256" spans="1:8" x14ac:dyDescent="0.2">
      <c r="A2256" s="2" t="str">
        <f>A2136</f>
        <v>GrowthCosts</v>
      </c>
      <c r="C2256" s="81">
        <v>0</v>
      </c>
      <c r="D2256" s="52">
        <f>$D$2168*C2256</f>
        <v>0</v>
      </c>
      <c r="E2256" s="8" t="s">
        <v>271</v>
      </c>
      <c r="F2256" s="8" t="s">
        <v>271</v>
      </c>
      <c r="G2256" s="8" t="s">
        <v>271</v>
      </c>
      <c r="H2256" s="8" t="s">
        <v>271</v>
      </c>
    </row>
    <row r="2257" spans="1:8" x14ac:dyDescent="0.2">
      <c r="A2257" s="2" t="str">
        <f>A2137</f>
        <v>Gen &amp; Admin</v>
      </c>
      <c r="C2257" s="207">
        <v>0</v>
      </c>
      <c r="D2257" s="99">
        <f>$D$2168*C2257</f>
        <v>0</v>
      </c>
      <c r="E2257" s="209" t="s">
        <v>271</v>
      </c>
      <c r="F2257" s="209" t="s">
        <v>271</v>
      </c>
      <c r="G2257" s="209" t="s">
        <v>271</v>
      </c>
      <c r="H2257" s="209" t="s">
        <v>271</v>
      </c>
    </row>
    <row r="2259" spans="1:8" x14ac:dyDescent="0.2">
      <c r="B2259" s="8" t="s">
        <v>278</v>
      </c>
      <c r="C2259" s="70">
        <f t="shared" ref="C2259:H2259" si="266">SUM(C2229:C2257)</f>
        <v>0</v>
      </c>
      <c r="D2259" s="52">
        <f t="shared" si="266"/>
        <v>0</v>
      </c>
      <c r="E2259" s="70">
        <f t="shared" si="266"/>
        <v>1</v>
      </c>
      <c r="F2259" s="52">
        <f t="shared" si="266"/>
        <v>346610.58773004595</v>
      </c>
      <c r="G2259" s="70">
        <f t="shared" si="266"/>
        <v>0</v>
      </c>
      <c r="H2259" s="52">
        <f t="shared" si="266"/>
        <v>0</v>
      </c>
    </row>
    <row r="2260" spans="1:8" x14ac:dyDescent="0.2">
      <c r="B2260" s="8" t="s">
        <v>279</v>
      </c>
      <c r="C2260" s="210">
        <f t="shared" ref="C2260:H2260" si="267">C2215</f>
        <v>0</v>
      </c>
      <c r="D2260" s="211">
        <f t="shared" si="267"/>
        <v>0</v>
      </c>
      <c r="E2260" s="210">
        <f t="shared" si="267"/>
        <v>0</v>
      </c>
      <c r="F2260" s="211">
        <f t="shared" si="267"/>
        <v>0</v>
      </c>
      <c r="G2260" s="210">
        <f t="shared" si="267"/>
        <v>1</v>
      </c>
      <c r="H2260" s="211">
        <f t="shared" si="267"/>
        <v>0</v>
      </c>
    </row>
    <row r="2261" spans="1:8" x14ac:dyDescent="0.2">
      <c r="D2261" s="52"/>
      <c r="F2261" s="52"/>
      <c r="H2261" s="52"/>
    </row>
    <row r="2262" spans="1:8" x14ac:dyDescent="0.2">
      <c r="B2262" s="4" t="s">
        <v>168</v>
      </c>
      <c r="C2262" s="212">
        <f t="shared" ref="C2262:H2262" si="268">C2259+C2260</f>
        <v>0</v>
      </c>
      <c r="D2262" s="213">
        <f t="shared" si="268"/>
        <v>0</v>
      </c>
      <c r="E2262" s="212">
        <f t="shared" si="268"/>
        <v>1</v>
      </c>
      <c r="F2262" s="213">
        <f t="shared" si="268"/>
        <v>346610.58773004595</v>
      </c>
      <c r="G2262" s="212">
        <f t="shared" si="268"/>
        <v>1</v>
      </c>
      <c r="H2262" s="213">
        <f t="shared" si="268"/>
        <v>0</v>
      </c>
    </row>
    <row r="2281" spans="1:15" x14ac:dyDescent="0.2">
      <c r="A2281" s="214" t="s">
        <v>261</v>
      </c>
      <c r="B2281" s="148"/>
      <c r="C2281" s="148"/>
      <c r="D2281" s="148"/>
      <c r="E2281" s="148"/>
      <c r="F2281" s="148"/>
      <c r="G2281" s="148"/>
      <c r="H2281" s="148"/>
      <c r="I2281" s="148"/>
      <c r="J2281" s="148"/>
      <c r="O2281" s="215" t="s">
        <v>234</v>
      </c>
    </row>
    <row r="2282" spans="1:15" x14ac:dyDescent="0.2">
      <c r="A2282" s="148" t="str">
        <f>A2</f>
        <v>Plumbco, Inc.</v>
      </c>
      <c r="B2282" s="148"/>
      <c r="C2282" s="148"/>
      <c r="D2282" s="148"/>
      <c r="E2282" s="148"/>
      <c r="F2282" s="148"/>
      <c r="G2282" s="148"/>
      <c r="H2282" s="148"/>
      <c r="I2282" s="148"/>
      <c r="J2282" s="148"/>
      <c r="N2282" s="148"/>
      <c r="O2282" s="216" t="s">
        <v>585</v>
      </c>
    </row>
    <row r="2283" spans="1:15" x14ac:dyDescent="0.2">
      <c r="A2283" s="148"/>
      <c r="B2283" s="148"/>
      <c r="C2283" s="148"/>
      <c r="D2283" s="148"/>
      <c r="E2283" s="148"/>
      <c r="F2283" s="148"/>
      <c r="G2283" s="148"/>
      <c r="H2283" s="148"/>
      <c r="I2283" s="148"/>
      <c r="J2283" s="148"/>
      <c r="L2283" s="217"/>
      <c r="N2283" s="218">
        <f ca="1">NOW()</f>
        <v>43970.333883912041</v>
      </c>
      <c r="O2283" s="219">
        <f ca="1">NOW()</f>
        <v>43970.333883912041</v>
      </c>
    </row>
    <row r="2284" spans="1:15" x14ac:dyDescent="0.2">
      <c r="A2284" s="148"/>
      <c r="B2284" s="148"/>
      <c r="C2284" s="148"/>
      <c r="D2284" s="148"/>
      <c r="E2284" s="148"/>
      <c r="F2284" s="148"/>
      <c r="G2284" s="148"/>
      <c r="H2284" s="148"/>
      <c r="I2284" s="148"/>
      <c r="J2284" s="148"/>
      <c r="L2284" s="217"/>
      <c r="M2284" s="218"/>
      <c r="N2284" s="219"/>
      <c r="O2284" s="220"/>
    </row>
    <row r="2285" spans="1:15" x14ac:dyDescent="0.2">
      <c r="A2285" s="148"/>
      <c r="B2285" s="148"/>
      <c r="C2285" s="148"/>
      <c r="D2285" s="148"/>
      <c r="E2285" s="148"/>
      <c r="F2285" s="148"/>
      <c r="G2285" s="148"/>
      <c r="H2285" s="148"/>
      <c r="I2285" s="148"/>
      <c r="J2285" s="148"/>
      <c r="K2285" s="148"/>
      <c r="L2285" s="148"/>
      <c r="M2285" s="148"/>
      <c r="N2285" s="221"/>
      <c r="O2285" s="222"/>
    </row>
    <row r="2286" spans="1:15" x14ac:dyDescent="0.2">
      <c r="A2286" s="148"/>
      <c r="B2286" s="148"/>
      <c r="C2286" s="148"/>
      <c r="D2286" s="406" t="s">
        <v>235</v>
      </c>
      <c r="E2286" s="407"/>
      <c r="F2286" s="148"/>
      <c r="G2286" s="387" t="s">
        <v>257</v>
      </c>
      <c r="H2286" s="389"/>
      <c r="I2286" s="389"/>
      <c r="J2286" s="389"/>
      <c r="K2286" s="389"/>
      <c r="L2286" s="389"/>
      <c r="M2286" s="389"/>
      <c r="N2286" s="389"/>
      <c r="O2286" s="388"/>
    </row>
    <row r="2287" spans="1:15" x14ac:dyDescent="0.2">
      <c r="A2287" s="223"/>
      <c r="B2287" s="148"/>
      <c r="C2287" s="148"/>
      <c r="D2287" s="224" t="s">
        <v>129</v>
      </c>
      <c r="E2287" s="224" t="s">
        <v>130</v>
      </c>
      <c r="F2287" s="148"/>
      <c r="G2287" s="224" t="str">
        <f>D70</f>
        <v>Maintenance</v>
      </c>
      <c r="H2287" s="224" t="str">
        <f>D72</f>
        <v>Bldg &amp; Grounds</v>
      </c>
      <c r="I2287" s="224" t="str">
        <f>D74</f>
        <v>Hum Resource</v>
      </c>
      <c r="J2287" s="224" t="str">
        <f>D76</f>
        <v>General Mgmt</v>
      </c>
      <c r="K2287" s="224" t="str">
        <f>D78</f>
        <v>Acct &amp; Finance</v>
      </c>
      <c r="L2287" s="224" t="str">
        <f>D80</f>
        <v>Engineering</v>
      </c>
      <c r="M2287" s="224" t="str">
        <f>D82</f>
        <v>Sales / Mktg</v>
      </c>
      <c r="N2287" s="224" t="str">
        <f>$D$84</f>
        <v>Cust Service</v>
      </c>
      <c r="O2287" s="225" t="str">
        <f>D86</f>
        <v>Supervision</v>
      </c>
    </row>
    <row r="2288" spans="1:15" x14ac:dyDescent="0.2">
      <c r="A2288" s="148" t="s">
        <v>236</v>
      </c>
      <c r="B2288" s="148"/>
      <c r="C2288" s="148"/>
      <c r="D2288" s="148"/>
      <c r="E2288" s="148"/>
      <c r="F2288" s="148"/>
      <c r="G2288" s="148"/>
      <c r="H2288" s="148"/>
      <c r="I2288" s="148"/>
      <c r="J2288" s="148"/>
      <c r="K2288" s="148"/>
      <c r="L2288" s="148"/>
      <c r="M2288" s="148"/>
      <c r="N2288" s="148"/>
      <c r="O2288" s="148"/>
    </row>
    <row r="2289" spans="1:15" x14ac:dyDescent="0.2">
      <c r="A2289" s="226" t="s">
        <v>107</v>
      </c>
      <c r="B2289" s="148"/>
      <c r="C2289" s="148"/>
      <c r="D2289" s="151"/>
      <c r="E2289" s="151"/>
      <c r="F2289" s="148"/>
      <c r="G2289" s="151">
        <f>$H$851</f>
        <v>0</v>
      </c>
      <c r="H2289" s="151">
        <f>$H$852</f>
        <v>0</v>
      </c>
      <c r="I2289" s="151">
        <f>$H$853</f>
        <v>62400</v>
      </c>
      <c r="J2289" s="151">
        <f>$H$854</f>
        <v>499200</v>
      </c>
      <c r="K2289" s="151">
        <f>$H$855</f>
        <v>364000</v>
      </c>
      <c r="L2289" s="151">
        <f>$H$856</f>
        <v>364000</v>
      </c>
      <c r="M2289" s="151">
        <f>$H$857</f>
        <v>374400</v>
      </c>
      <c r="N2289" s="151">
        <f>$H$858</f>
        <v>166400</v>
      </c>
      <c r="O2289" s="151">
        <f>$H$859</f>
        <v>0</v>
      </c>
    </row>
    <row r="2290" spans="1:15" x14ac:dyDescent="0.2">
      <c r="A2290" s="226" t="s">
        <v>130</v>
      </c>
      <c r="B2290" s="148"/>
      <c r="C2290" s="148"/>
      <c r="D2290" s="151"/>
      <c r="E2290" s="151"/>
      <c r="F2290" s="148"/>
      <c r="G2290" s="151">
        <f>$I$911</f>
        <v>163943.99999999997</v>
      </c>
      <c r="H2290" s="151">
        <f>$I$912</f>
        <v>0</v>
      </c>
      <c r="I2290" s="151">
        <f>$I$913</f>
        <v>0</v>
      </c>
      <c r="J2290" s="151">
        <f>$I$914</f>
        <v>0</v>
      </c>
      <c r="K2290" s="151">
        <f>$I$915</f>
        <v>0</v>
      </c>
      <c r="L2290" s="151">
        <f>$I$916</f>
        <v>0</v>
      </c>
      <c r="M2290" s="151">
        <f>$I$917</f>
        <v>0</v>
      </c>
      <c r="N2290" s="151">
        <f>$I$918</f>
        <v>0</v>
      </c>
      <c r="O2290" s="151">
        <f>$I$919</f>
        <v>220413.6</v>
      </c>
    </row>
    <row r="2291" spans="1:15" x14ac:dyDescent="0.2">
      <c r="A2291" s="227" t="s">
        <v>230</v>
      </c>
      <c r="B2291" s="148"/>
      <c r="C2291" s="148"/>
      <c r="D2291" s="151"/>
      <c r="E2291" s="151">
        <f>H682</f>
        <v>269108</v>
      </c>
      <c r="F2291" s="148"/>
      <c r="G2291" s="151"/>
      <c r="H2291" s="151"/>
      <c r="I2291" s="151"/>
      <c r="J2291" s="151"/>
      <c r="K2291" s="151"/>
      <c r="L2291" s="151"/>
      <c r="M2291" s="151"/>
      <c r="N2291" s="151"/>
      <c r="O2291" s="151"/>
    </row>
    <row r="2292" spans="1:15" x14ac:dyDescent="0.2">
      <c r="A2292" s="227" t="s">
        <v>237</v>
      </c>
      <c r="B2292" s="148"/>
      <c r="C2292" s="148"/>
      <c r="D2292" s="228">
        <v>0</v>
      </c>
      <c r="E2292" s="228">
        <v>0</v>
      </c>
      <c r="F2292" s="148"/>
      <c r="G2292" s="152">
        <f>M1031</f>
        <v>17532.899999999998</v>
      </c>
      <c r="H2292" s="152">
        <f>M1032</f>
        <v>0</v>
      </c>
      <c r="I2292" s="152">
        <f>M1033</f>
        <v>0</v>
      </c>
      <c r="J2292" s="152">
        <f>M1034</f>
        <v>0</v>
      </c>
      <c r="K2292" s="152">
        <f>M1035</f>
        <v>0</v>
      </c>
      <c r="L2292" s="152">
        <f>M1036</f>
        <v>0</v>
      </c>
      <c r="M2292" s="152">
        <f>M1037</f>
        <v>0</v>
      </c>
      <c r="N2292" s="152">
        <f>M1038</f>
        <v>0</v>
      </c>
      <c r="O2292" s="152">
        <f>M1039</f>
        <v>11020.68</v>
      </c>
    </row>
    <row r="2293" spans="1:15" x14ac:dyDescent="0.2">
      <c r="B2293" s="148"/>
      <c r="C2293" s="215" t="s">
        <v>238</v>
      </c>
      <c r="D2293" s="151">
        <f t="shared" ref="D2293:N2293" si="269">SUM(D2289:D2292)</f>
        <v>0</v>
      </c>
      <c r="E2293" s="151">
        <f t="shared" si="269"/>
        <v>269108</v>
      </c>
      <c r="F2293" s="148"/>
      <c r="G2293" s="151">
        <f t="shared" si="269"/>
        <v>181476.89999999997</v>
      </c>
      <c r="H2293" s="151">
        <f t="shared" si="269"/>
        <v>0</v>
      </c>
      <c r="I2293" s="151">
        <f t="shared" si="269"/>
        <v>62400</v>
      </c>
      <c r="J2293" s="151">
        <f t="shared" si="269"/>
        <v>499200</v>
      </c>
      <c r="K2293" s="151">
        <f t="shared" si="269"/>
        <v>364000</v>
      </c>
      <c r="L2293" s="151">
        <f t="shared" si="269"/>
        <v>364000</v>
      </c>
      <c r="M2293" s="151">
        <f t="shared" si="269"/>
        <v>374400</v>
      </c>
      <c r="N2293" s="151">
        <f t="shared" si="269"/>
        <v>166400</v>
      </c>
      <c r="O2293" s="151">
        <f>SUM(O2289:O2292)</f>
        <v>231434.28</v>
      </c>
    </row>
    <row r="2294" spans="1:15" x14ac:dyDescent="0.2">
      <c r="A2294" s="148"/>
      <c r="B2294" s="148"/>
      <c r="C2294" s="148"/>
      <c r="D2294" s="151"/>
      <c r="E2294" s="151"/>
      <c r="F2294" s="148"/>
      <c r="G2294" s="151"/>
      <c r="H2294" s="151"/>
      <c r="I2294" s="151"/>
      <c r="J2294" s="151"/>
      <c r="K2294" s="151"/>
      <c r="L2294" s="151"/>
      <c r="M2294" s="151"/>
      <c r="N2294" s="151"/>
      <c r="O2294" s="151"/>
    </row>
    <row r="2295" spans="1:15" x14ac:dyDescent="0.2">
      <c r="A2295" s="229" t="s">
        <v>239</v>
      </c>
      <c r="B2295" s="148"/>
      <c r="C2295" s="148"/>
      <c r="D2295" s="151"/>
      <c r="E2295" s="151"/>
      <c r="F2295" s="148"/>
      <c r="G2295" s="151"/>
      <c r="H2295" s="151"/>
      <c r="I2295" s="151"/>
      <c r="J2295" s="151"/>
      <c r="K2295" s="151"/>
      <c r="L2295" s="151"/>
      <c r="M2295" s="151"/>
      <c r="N2295" s="151"/>
      <c r="O2295" s="151"/>
    </row>
    <row r="2296" spans="1:15" x14ac:dyDescent="0.2">
      <c r="A2296" s="227" t="s">
        <v>258</v>
      </c>
      <c r="B2296" s="148"/>
      <c r="C2296" s="230"/>
      <c r="D2296" s="151">
        <f>J1167</f>
        <v>517841.08</v>
      </c>
      <c r="E2296" s="151">
        <f>E1167</f>
        <v>1211689.1985799999</v>
      </c>
      <c r="F2296" s="148"/>
      <c r="G2296" s="151"/>
      <c r="H2296" s="151"/>
      <c r="I2296" s="151"/>
      <c r="J2296" s="151"/>
      <c r="K2296" s="151"/>
      <c r="L2296" s="151"/>
      <c r="M2296" s="151"/>
      <c r="N2296" s="151"/>
      <c r="O2296" s="151"/>
    </row>
    <row r="2297" spans="1:15" x14ac:dyDescent="0.2">
      <c r="A2297" s="227" t="s">
        <v>250</v>
      </c>
      <c r="B2297" s="148"/>
      <c r="C2297" s="231">
        <f>J1178</f>
        <v>0.24077568442196101</v>
      </c>
      <c r="D2297" s="151">
        <f>-SUM(G2297:O2297)-SUM(D2357:O2357)</f>
        <v>-517841.07999999996</v>
      </c>
      <c r="E2297" s="151"/>
      <c r="F2297" s="148"/>
      <c r="G2297" s="151">
        <f t="shared" ref="G2297:N2297" si="270">G2289*$C$2297</f>
        <v>0</v>
      </c>
      <c r="H2297" s="151">
        <f t="shared" si="270"/>
        <v>0</v>
      </c>
      <c r="I2297" s="151">
        <f t="shared" si="270"/>
        <v>15024.402707930367</v>
      </c>
      <c r="J2297" s="151">
        <f t="shared" si="270"/>
        <v>120195.22166344294</v>
      </c>
      <c r="K2297" s="151">
        <f t="shared" si="270"/>
        <v>87642.349129593815</v>
      </c>
      <c r="L2297" s="151">
        <f t="shared" si="270"/>
        <v>87642.349129593815</v>
      </c>
      <c r="M2297" s="151">
        <f t="shared" si="270"/>
        <v>90146.416247582209</v>
      </c>
      <c r="N2297" s="151">
        <f t="shared" si="270"/>
        <v>40065.073887814309</v>
      </c>
      <c r="O2297" s="151">
        <f>O2289*$C$2297</f>
        <v>0</v>
      </c>
    </row>
    <row r="2298" spans="1:15" x14ac:dyDescent="0.2">
      <c r="A2298" s="226" t="s">
        <v>251</v>
      </c>
      <c r="B2298" s="148"/>
      <c r="C2298" s="231">
        <f>E1178</f>
        <v>0.54657029832312143</v>
      </c>
      <c r="D2298" s="228">
        <v>0</v>
      </c>
      <c r="E2298" s="228">
        <f>-SUM(G2298:O2298)-SUM(D2358:O2358)-SUM(D2478:G2478)</f>
        <v>-1480797.1985799999</v>
      </c>
      <c r="F2298" s="148"/>
      <c r="G2298" s="228">
        <f t="shared" ref="G2298:N2298" si="271">G2290*$C$2298</f>
        <v>89606.920988285798</v>
      </c>
      <c r="H2298" s="228">
        <f t="shared" si="271"/>
        <v>0</v>
      </c>
      <c r="I2298" s="228">
        <f t="shared" si="271"/>
        <v>0</v>
      </c>
      <c r="J2298" s="228">
        <f t="shared" si="271"/>
        <v>0</v>
      </c>
      <c r="K2298" s="228">
        <f t="shared" si="271"/>
        <v>0</v>
      </c>
      <c r="L2298" s="228">
        <f t="shared" si="271"/>
        <v>0</v>
      </c>
      <c r="M2298" s="228">
        <f t="shared" si="271"/>
        <v>0</v>
      </c>
      <c r="N2298" s="228">
        <f t="shared" si="271"/>
        <v>0</v>
      </c>
      <c r="O2298" s="228">
        <f>O2290*$C$2298</f>
        <v>120471.52710647316</v>
      </c>
    </row>
    <row r="2299" spans="1:15" x14ac:dyDescent="0.2">
      <c r="B2299" s="148"/>
      <c r="C2299" s="215" t="s">
        <v>240</v>
      </c>
      <c r="D2299" s="151">
        <f>SUM(D2293:D2298)</f>
        <v>5.8207660913467407E-11</v>
      </c>
      <c r="E2299" s="151">
        <f>SUM(E2293:E2298)</f>
        <v>0</v>
      </c>
      <c r="F2299" s="148"/>
      <c r="G2299" s="151">
        <f t="shared" ref="G2299:N2299" si="272">SUM(G2293:G2298)</f>
        <v>271083.82098828576</v>
      </c>
      <c r="H2299" s="151">
        <f t="shared" si="272"/>
        <v>0</v>
      </c>
      <c r="I2299" s="151">
        <f t="shared" si="272"/>
        <v>77424.402707930363</v>
      </c>
      <c r="J2299" s="151">
        <f t="shared" si="272"/>
        <v>619395.22166344291</v>
      </c>
      <c r="K2299" s="151">
        <f t="shared" si="272"/>
        <v>451642.34912959381</v>
      </c>
      <c r="L2299" s="151">
        <f t="shared" si="272"/>
        <v>451642.34912959381</v>
      </c>
      <c r="M2299" s="151">
        <f t="shared" si="272"/>
        <v>464546.41624758218</v>
      </c>
      <c r="N2299" s="151">
        <f t="shared" si="272"/>
        <v>206465.0738878143</v>
      </c>
      <c r="O2299" s="151">
        <f>SUM(O2293:O2298)</f>
        <v>351905.80710647313</v>
      </c>
    </row>
    <row r="2300" spans="1:15" x14ac:dyDescent="0.2">
      <c r="A2300" s="229"/>
      <c r="B2300" s="148"/>
      <c r="C2300" s="148"/>
      <c r="D2300" s="151"/>
      <c r="E2300" s="151"/>
      <c r="F2300" s="148"/>
      <c r="G2300" s="151"/>
      <c r="H2300" s="151"/>
      <c r="I2300" s="151"/>
      <c r="J2300" s="151"/>
      <c r="K2300" s="151"/>
      <c r="L2300" s="151"/>
      <c r="M2300" s="151"/>
      <c r="N2300" s="151"/>
      <c r="O2300" s="151"/>
    </row>
    <row r="2301" spans="1:15" x14ac:dyDescent="0.2">
      <c r="A2301" s="229" t="s">
        <v>241</v>
      </c>
      <c r="B2301" s="148"/>
      <c r="C2301" s="148"/>
      <c r="D2301" s="151"/>
      <c r="E2301" s="151"/>
      <c r="F2301" s="148"/>
      <c r="G2301" s="151"/>
      <c r="H2301" s="151"/>
      <c r="I2301" s="151"/>
      <c r="J2301" s="151"/>
      <c r="K2301" s="151"/>
      <c r="L2301" s="151"/>
      <c r="M2301" s="151"/>
      <c r="N2301" s="151"/>
      <c r="O2301" s="151"/>
    </row>
    <row r="2302" spans="1:15" x14ac:dyDescent="0.2">
      <c r="A2302" s="227" t="str">
        <f>IF(D1253=1,"Capital Preservation Allowance","Depreciation")</f>
        <v>Depreciation</v>
      </c>
      <c r="B2302" s="148"/>
      <c r="C2302" s="148"/>
      <c r="D2302" s="148"/>
      <c r="E2302" s="148"/>
      <c r="F2302" s="148"/>
      <c r="G2302" s="151">
        <f>IF($D$1253=1,$B$1390,$B$1210)</f>
        <v>10000</v>
      </c>
      <c r="H2302" s="151">
        <f>IF($D$1253=1,$B$1391,$B$1211)</f>
        <v>125000</v>
      </c>
      <c r="I2302" s="151">
        <f>IF($D$1253=1,$B$1392,$B$1212)</f>
        <v>500</v>
      </c>
      <c r="J2302" s="151">
        <f>IF($D$1253=1,$B$1393,$B$1213)</f>
        <v>2500</v>
      </c>
      <c r="K2302" s="151">
        <f>IF($D$1253=1,$B$1394,$B$1214)</f>
        <v>2000</v>
      </c>
      <c r="L2302" s="151">
        <f>IF($D$1253=1,$B$1395,$B$1215)</f>
        <v>4000</v>
      </c>
      <c r="M2302" s="151">
        <f>IF($D$1253=1,$B$1396,$B$1216)</f>
        <v>2000</v>
      </c>
      <c r="N2302" s="151">
        <f>IF($D$1253=1,$B$1397,$B$1217)</f>
        <v>1500</v>
      </c>
      <c r="O2302" s="151">
        <f>IF($D$1253=1,$B$1398,$B$1218)</f>
        <v>1500</v>
      </c>
    </row>
    <row r="2303" spans="1:15" x14ac:dyDescent="0.2">
      <c r="A2303" s="227" t="s">
        <v>252</v>
      </c>
      <c r="B2303" s="148"/>
      <c r="C2303" s="148"/>
      <c r="D2303" s="148"/>
      <c r="E2303" s="148"/>
      <c r="F2303" s="148"/>
      <c r="G2303" s="151">
        <f>$D$1210</f>
        <v>0</v>
      </c>
      <c r="H2303" s="151">
        <f>$D$1211</f>
        <v>0</v>
      </c>
      <c r="I2303" s="151">
        <f>$D$1212</f>
        <v>0</v>
      </c>
      <c r="J2303" s="151">
        <f>$D$1213</f>
        <v>0</v>
      </c>
      <c r="K2303" s="151">
        <f>$D$1214</f>
        <v>0</v>
      </c>
      <c r="L2303" s="151">
        <f>$D$1215</f>
        <v>0</v>
      </c>
      <c r="M2303" s="151">
        <f>$D$1216</f>
        <v>0</v>
      </c>
      <c r="N2303" s="151">
        <f>$D$1217</f>
        <v>0</v>
      </c>
      <c r="O2303" s="151">
        <f>$D$1218</f>
        <v>0</v>
      </c>
    </row>
    <row r="2304" spans="1:15" x14ac:dyDescent="0.2">
      <c r="A2304" s="227" t="s">
        <v>242</v>
      </c>
      <c r="B2304" s="148"/>
      <c r="C2304" s="148"/>
      <c r="D2304" s="151"/>
      <c r="E2304" s="151"/>
      <c r="F2304" s="148"/>
      <c r="G2304" s="151">
        <f>IF($D$1253=1,0,$D$1330)</f>
        <v>0</v>
      </c>
      <c r="H2304" s="151">
        <f>IF($D$1253=1,0,$D$1331)</f>
        <v>0</v>
      </c>
      <c r="I2304" s="151">
        <f>IF($D$1253=1,0,$D$1332)</f>
        <v>0</v>
      </c>
      <c r="J2304" s="151">
        <f>IF($D$1253=1,0,$D$1333)</f>
        <v>6000</v>
      </c>
      <c r="K2304" s="151">
        <f>IF($D$1253=1,0,$D$1334)</f>
        <v>0</v>
      </c>
      <c r="L2304" s="151">
        <f>IF($D$1253=1,0,$D$1335)</f>
        <v>0</v>
      </c>
      <c r="M2304" s="151">
        <f>IF($D$1253=1,0,$D$1336)</f>
        <v>0</v>
      </c>
      <c r="N2304" s="151">
        <f>IF($D$1253=1,0,$D$1337)</f>
        <v>0</v>
      </c>
      <c r="O2304" s="151">
        <f>IF($D$1253=1,0,$D$1338)</f>
        <v>0</v>
      </c>
    </row>
    <row r="2305" spans="1:15" x14ac:dyDescent="0.2">
      <c r="A2305" s="227" t="s">
        <v>188</v>
      </c>
      <c r="B2305" s="148"/>
      <c r="C2305" s="148"/>
      <c r="D2305" s="151"/>
      <c r="E2305" s="151"/>
      <c r="F2305" s="148"/>
      <c r="G2305" s="151"/>
      <c r="H2305" s="151">
        <f>O1477</f>
        <v>40000</v>
      </c>
      <c r="I2305" s="151"/>
      <c r="J2305" s="151"/>
      <c r="K2305" s="151"/>
      <c r="L2305" s="151"/>
      <c r="M2305" s="151"/>
      <c r="N2305" s="151"/>
      <c r="O2305" s="151"/>
    </row>
    <row r="2306" spans="1:15" x14ac:dyDescent="0.2">
      <c r="A2306" s="227" t="s">
        <v>243</v>
      </c>
      <c r="B2306" s="148"/>
      <c r="C2306" s="148"/>
      <c r="D2306" s="151"/>
      <c r="E2306" s="151"/>
      <c r="F2306" s="148"/>
      <c r="G2306" s="151"/>
      <c r="H2306" s="151">
        <f>O1511</f>
        <v>20000</v>
      </c>
      <c r="I2306" s="151"/>
      <c r="J2306" s="151"/>
      <c r="K2306" s="151"/>
      <c r="L2306" s="151"/>
      <c r="M2306" s="151"/>
      <c r="N2306" s="151"/>
      <c r="O2306" s="151"/>
    </row>
    <row r="2307" spans="1:15" x14ac:dyDescent="0.2">
      <c r="A2307" s="227" t="s">
        <v>244</v>
      </c>
      <c r="B2307" s="148"/>
      <c r="C2307" s="148"/>
      <c r="D2307" s="151"/>
      <c r="E2307" s="151"/>
      <c r="F2307" s="148"/>
      <c r="G2307" s="151">
        <f>$O$1572</f>
        <v>4200</v>
      </c>
      <c r="H2307" s="151">
        <f>$O$1573</f>
        <v>0</v>
      </c>
      <c r="I2307" s="151">
        <f>$O$1574</f>
        <v>4700</v>
      </c>
      <c r="J2307" s="151">
        <f>$O$1575</f>
        <v>40500</v>
      </c>
      <c r="K2307" s="151">
        <f>$O$1576</f>
        <v>42500</v>
      </c>
      <c r="L2307" s="151">
        <f>$O$1577</f>
        <v>45000</v>
      </c>
      <c r="M2307" s="151">
        <f>$O$1578</f>
        <v>52000</v>
      </c>
      <c r="N2307" s="151">
        <f>$O$1579</f>
        <v>32000</v>
      </c>
      <c r="O2307" s="151">
        <f>$O$1580</f>
        <v>6000</v>
      </c>
    </row>
    <row r="2308" spans="1:15" x14ac:dyDescent="0.2">
      <c r="A2308" s="227" t="s">
        <v>245</v>
      </c>
      <c r="B2308" s="148"/>
      <c r="C2308" s="148"/>
      <c r="D2308" s="228">
        <v>0</v>
      </c>
      <c r="E2308" s="228">
        <v>0</v>
      </c>
      <c r="F2308" s="148"/>
      <c r="G2308" s="228">
        <f>$C$1629</f>
        <v>5000</v>
      </c>
      <c r="H2308" s="228">
        <f>$C$1630</f>
        <v>150000</v>
      </c>
      <c r="I2308" s="228">
        <f>$C$1631</f>
        <v>21000</v>
      </c>
      <c r="J2308" s="228">
        <f>$C$1632</f>
        <v>96000</v>
      </c>
      <c r="K2308" s="228">
        <f>$C$1633</f>
        <v>132000</v>
      </c>
      <c r="L2308" s="228">
        <f>$C$1634</f>
        <v>130000</v>
      </c>
      <c r="M2308" s="228">
        <f>$C$1635</f>
        <v>102000</v>
      </c>
      <c r="N2308" s="228">
        <f>$C$1636</f>
        <v>0</v>
      </c>
      <c r="O2308" s="228">
        <f>$C$1637</f>
        <v>0</v>
      </c>
    </row>
    <row r="2309" spans="1:15" x14ac:dyDescent="0.2">
      <c r="B2309" s="148"/>
      <c r="C2309" s="215" t="s">
        <v>246</v>
      </c>
      <c r="D2309" s="228">
        <f>SUM(D2302:D2308)</f>
        <v>0</v>
      </c>
      <c r="E2309" s="228">
        <f>SUM(E2302:E2308)</f>
        <v>0</v>
      </c>
      <c r="F2309" s="148"/>
      <c r="G2309" s="228">
        <f t="shared" ref="G2309:O2309" si="273">SUM(G2302:G2308)</f>
        <v>19200</v>
      </c>
      <c r="H2309" s="228">
        <f t="shared" si="273"/>
        <v>335000</v>
      </c>
      <c r="I2309" s="228">
        <f t="shared" si="273"/>
        <v>26200</v>
      </c>
      <c r="J2309" s="228">
        <f t="shared" si="273"/>
        <v>145000</v>
      </c>
      <c r="K2309" s="228">
        <f t="shared" si="273"/>
        <v>176500</v>
      </c>
      <c r="L2309" s="228">
        <f t="shared" si="273"/>
        <v>179000</v>
      </c>
      <c r="M2309" s="228">
        <f t="shared" si="273"/>
        <v>156000</v>
      </c>
      <c r="N2309" s="228">
        <f t="shared" si="273"/>
        <v>33500</v>
      </c>
      <c r="O2309" s="228">
        <f t="shared" si="273"/>
        <v>7500</v>
      </c>
    </row>
    <row r="2310" spans="1:15" x14ac:dyDescent="0.2">
      <c r="A2310" s="229" t="s">
        <v>247</v>
      </c>
      <c r="B2310" s="148"/>
      <c r="D2310" s="151">
        <f>D2309+D2299</f>
        <v>5.8207660913467407E-11</v>
      </c>
      <c r="E2310" s="151">
        <f>E2309+E2299</f>
        <v>0</v>
      </c>
      <c r="F2310" s="148"/>
      <c r="G2310" s="151">
        <f t="shared" ref="G2310:O2310" si="274">G2309+G2299</f>
        <v>290283.82098828576</v>
      </c>
      <c r="H2310" s="151">
        <f t="shared" si="274"/>
        <v>335000</v>
      </c>
      <c r="I2310" s="151">
        <f t="shared" si="274"/>
        <v>103624.40270793036</v>
      </c>
      <c r="J2310" s="151">
        <f t="shared" si="274"/>
        <v>764395.22166344291</v>
      </c>
      <c r="K2310" s="151">
        <f t="shared" si="274"/>
        <v>628142.34912959381</v>
      </c>
      <c r="L2310" s="151">
        <f t="shared" si="274"/>
        <v>630642.34912959381</v>
      </c>
      <c r="M2310" s="151">
        <f t="shared" si="274"/>
        <v>620546.41624758218</v>
      </c>
      <c r="N2310" s="151">
        <f t="shared" si="274"/>
        <v>239965.0738878143</v>
      </c>
      <c r="O2310" s="151">
        <f t="shared" si="274"/>
        <v>359405.80710647313</v>
      </c>
    </row>
    <row r="2311" spans="1:15" x14ac:dyDescent="0.2">
      <c r="A2311" s="229"/>
      <c r="B2311" s="148"/>
      <c r="C2311" s="148"/>
      <c r="D2311" s="151"/>
      <c r="E2311" s="151"/>
      <c r="F2311" s="148"/>
      <c r="G2311" s="151"/>
      <c r="H2311" s="151"/>
      <c r="I2311" s="151"/>
      <c r="J2311" s="151"/>
      <c r="K2311" s="151"/>
      <c r="L2311" s="151"/>
      <c r="M2311" s="151"/>
      <c r="N2311" s="151"/>
      <c r="O2311" s="151"/>
    </row>
    <row r="2312" spans="1:15" x14ac:dyDescent="0.2">
      <c r="A2312" s="229" t="s">
        <v>248</v>
      </c>
      <c r="B2312" s="148"/>
      <c r="C2312" s="148"/>
      <c r="D2312" s="151"/>
      <c r="E2312" s="151"/>
      <c r="F2312" s="148"/>
      <c r="G2312" s="151"/>
      <c r="H2312" s="151"/>
      <c r="I2312" s="151"/>
      <c r="J2312" s="151"/>
      <c r="K2312" s="151"/>
      <c r="L2312" s="151"/>
      <c r="M2312" s="151"/>
      <c r="N2312" s="151"/>
      <c r="O2312" s="151"/>
    </row>
    <row r="2313" spans="1:15" x14ac:dyDescent="0.2">
      <c r="A2313" s="227" t="str">
        <f>D70</f>
        <v>Maintenance</v>
      </c>
      <c r="B2313" s="148"/>
      <c r="C2313" s="148"/>
      <c r="D2313" s="151"/>
      <c r="E2313" s="151"/>
      <c r="F2313" s="148"/>
      <c r="G2313" s="151">
        <f>-SUM(G$2310:G2312)</f>
        <v>-290283.82098828576</v>
      </c>
      <c r="H2313" s="151">
        <f>$D$1811</f>
        <v>29028.382098828577</v>
      </c>
      <c r="I2313" s="151">
        <f>$D$1812</f>
        <v>0</v>
      </c>
      <c r="J2313" s="151">
        <f>$D$1813</f>
        <v>0</v>
      </c>
      <c r="K2313" s="151">
        <f>$D$1814</f>
        <v>0</v>
      </c>
      <c r="L2313" s="151">
        <f>$D$1815</f>
        <v>0</v>
      </c>
      <c r="M2313" s="151">
        <f>$D$1816</f>
        <v>0</v>
      </c>
      <c r="N2313" s="151">
        <f>$D$1817</f>
        <v>0</v>
      </c>
      <c r="O2313" s="151">
        <f>$D$1818</f>
        <v>0</v>
      </c>
    </row>
    <row r="2314" spans="1:15" x14ac:dyDescent="0.2">
      <c r="A2314" s="227" t="str">
        <f>D72</f>
        <v>Bldg &amp; Grounds</v>
      </c>
      <c r="B2314" s="148"/>
      <c r="C2314" s="148"/>
      <c r="D2314" s="151"/>
      <c r="E2314" s="151"/>
      <c r="F2314" s="148"/>
      <c r="G2314" s="151"/>
      <c r="H2314" s="151">
        <f>-SUM(H$2310:H2313)</f>
        <v>-364028.38209882856</v>
      </c>
      <c r="I2314" s="151">
        <f>$F$1812</f>
        <v>832.06487336875102</v>
      </c>
      <c r="J2314" s="151">
        <f>$F$1813</f>
        <v>2496.1946201062528</v>
      </c>
      <c r="K2314" s="151">
        <f>$F$1814</f>
        <v>4160.3243668437553</v>
      </c>
      <c r="L2314" s="151">
        <f>$F$1815</f>
        <v>4160.3243668437553</v>
      </c>
      <c r="M2314" s="151">
        <f>$F$1816</f>
        <v>3328.2594934750041</v>
      </c>
      <c r="N2314" s="151">
        <f>$F$1817</f>
        <v>3328.2594934750041</v>
      </c>
      <c r="O2314" s="151">
        <f>$F$1818</f>
        <v>0</v>
      </c>
    </row>
    <row r="2315" spans="1:15" x14ac:dyDescent="0.2">
      <c r="A2315" s="227" t="str">
        <f>D74</f>
        <v>Hum Resource</v>
      </c>
      <c r="B2315" s="148"/>
      <c r="C2315" s="148"/>
      <c r="D2315" s="151"/>
      <c r="E2315" s="151"/>
      <c r="F2315" s="148"/>
      <c r="G2315" s="151"/>
      <c r="H2315" s="151"/>
      <c r="I2315" s="151">
        <f>-SUM(I$2310:I2314)</f>
        <v>-104456.46758129912</v>
      </c>
      <c r="J2315" s="151">
        <f>$H$1813</f>
        <v>2191.3944247824993</v>
      </c>
      <c r="K2315" s="151">
        <f>$H$1814</f>
        <v>3652.3240413041653</v>
      </c>
      <c r="L2315" s="151">
        <f>$H$1815</f>
        <v>3652.3240413041653</v>
      </c>
      <c r="M2315" s="151">
        <f>$H$1816</f>
        <v>2921.8592330433321</v>
      </c>
      <c r="N2315" s="151">
        <f>$H$1817</f>
        <v>2921.8592330433321</v>
      </c>
      <c r="O2315" s="151">
        <f>$H$1818</f>
        <v>3652.3240413041653</v>
      </c>
    </row>
    <row r="2316" spans="1:15" x14ac:dyDescent="0.2">
      <c r="A2316" s="227" t="str">
        <f>D76</f>
        <v>General Mgmt</v>
      </c>
      <c r="B2316" s="148"/>
      <c r="C2316" s="148"/>
      <c r="D2316" s="151"/>
      <c r="E2316" s="151"/>
      <c r="F2316" s="148"/>
      <c r="G2316" s="151"/>
      <c r="H2316" s="151"/>
      <c r="I2316" s="151"/>
      <c r="J2316" s="151">
        <f>-SUM(J$2310:J2315)</f>
        <v>-769082.81070833164</v>
      </c>
      <c r="K2316" s="151">
        <f>$J$1814</f>
        <v>76908.281070833167</v>
      </c>
      <c r="L2316" s="151">
        <f>$J$1815</f>
        <v>76908.281070833167</v>
      </c>
      <c r="M2316" s="151">
        <f>$J$1816</f>
        <v>115362.42160624974</v>
      </c>
      <c r="N2316" s="151">
        <f>$J$1817</f>
        <v>0</v>
      </c>
      <c r="O2316" s="151">
        <f>$J$1818</f>
        <v>0</v>
      </c>
    </row>
    <row r="2317" spans="1:15" x14ac:dyDescent="0.2">
      <c r="A2317" s="227" t="str">
        <f>D78</f>
        <v>Acct &amp; Finance</v>
      </c>
      <c r="B2317" s="148"/>
      <c r="C2317" s="148"/>
      <c r="D2317" s="151"/>
      <c r="E2317" s="151"/>
      <c r="F2317" s="148"/>
      <c r="G2317" s="151"/>
      <c r="H2317" s="151"/>
      <c r="I2317" s="151"/>
      <c r="J2317" s="151"/>
      <c r="K2317" s="151">
        <f>-SUM(K$2310:K2316)</f>
        <v>-712863.278608575</v>
      </c>
      <c r="L2317" s="232">
        <f>$L$1815</f>
        <v>0</v>
      </c>
      <c r="M2317" s="232">
        <f>$L$1816</f>
        <v>35643.163930428753</v>
      </c>
      <c r="N2317" s="232">
        <f>$L$1817</f>
        <v>0</v>
      </c>
      <c r="O2317" s="232">
        <f>$L$1818</f>
        <v>0</v>
      </c>
    </row>
    <row r="2318" spans="1:15" x14ac:dyDescent="0.2">
      <c r="A2318" s="227" t="str">
        <f>D80</f>
        <v>Engineering</v>
      </c>
      <c r="B2318" s="148"/>
      <c r="C2318" s="148"/>
      <c r="D2318" s="151"/>
      <c r="E2318" s="151"/>
      <c r="F2318" s="148"/>
      <c r="G2318" s="151"/>
      <c r="H2318" s="151"/>
      <c r="I2318" s="151"/>
      <c r="J2318" s="151"/>
      <c r="K2318" s="151"/>
      <c r="L2318" s="151">
        <f>-SUM(L$2310:L2317)</f>
        <v>-715363.278608575</v>
      </c>
      <c r="M2318" s="232">
        <f>$N$1816</f>
        <v>143072.65572171501</v>
      </c>
      <c r="N2318" s="232">
        <f>$N$1817</f>
        <v>0</v>
      </c>
      <c r="O2318" s="232">
        <f>$N$1818</f>
        <v>0</v>
      </c>
    </row>
    <row r="2319" spans="1:15" x14ac:dyDescent="0.2">
      <c r="A2319" s="227" t="str">
        <f>D82</f>
        <v>Sales / Mktg</v>
      </c>
      <c r="B2319" s="148"/>
      <c r="C2319" s="148"/>
      <c r="D2319" s="151"/>
      <c r="E2319" s="151"/>
      <c r="F2319" s="148"/>
      <c r="G2319" s="151"/>
      <c r="H2319" s="151"/>
      <c r="I2319" s="151"/>
      <c r="J2319" s="151"/>
      <c r="K2319" s="151"/>
      <c r="L2319" s="151"/>
      <c r="M2319" s="151">
        <f>-SUM(M$2310:M2318)</f>
        <v>-920874.77623249404</v>
      </c>
      <c r="N2319" s="151">
        <f>$D$1937</f>
        <v>0</v>
      </c>
      <c r="O2319" s="151">
        <f>$D$1938</f>
        <v>0</v>
      </c>
    </row>
    <row r="2320" spans="1:15" x14ac:dyDescent="0.2">
      <c r="A2320" s="227" t="str">
        <f>D84</f>
        <v>Cust Service</v>
      </c>
      <c r="B2320" s="148"/>
      <c r="C2320" s="148"/>
      <c r="D2320" s="151"/>
      <c r="E2320" s="151"/>
      <c r="F2320" s="148"/>
      <c r="G2320" s="151"/>
      <c r="H2320" s="151"/>
      <c r="I2320" s="151"/>
      <c r="J2320" s="151"/>
      <c r="K2320" s="151"/>
      <c r="L2320" s="151"/>
      <c r="M2320" s="151"/>
      <c r="N2320" s="151">
        <f>-SUM(N$2310:N2319)</f>
        <v>-246215.19261433263</v>
      </c>
      <c r="O2320" s="151">
        <f>$F$1938</f>
        <v>0</v>
      </c>
    </row>
    <row r="2321" spans="1:15" x14ac:dyDescent="0.2">
      <c r="A2321" s="227" t="str">
        <f>D86</f>
        <v>Supervision</v>
      </c>
      <c r="B2321" s="148"/>
      <c r="C2321" s="148"/>
      <c r="D2321" s="151"/>
      <c r="E2321" s="151"/>
      <c r="F2321" s="148"/>
      <c r="G2321" s="151"/>
      <c r="H2321" s="151"/>
      <c r="I2321" s="151"/>
      <c r="J2321" s="151"/>
      <c r="K2321" s="151"/>
      <c r="L2321" s="151"/>
      <c r="M2321" s="151"/>
      <c r="N2321" s="151"/>
      <c r="O2321" s="151">
        <f>-SUM(O$2310:O2320)</f>
        <v>-363058.13114777731</v>
      </c>
    </row>
    <row r="2322" spans="1:15" x14ac:dyDescent="0.2">
      <c r="A2322" s="227" t="str">
        <f>D88</f>
        <v>Mat'ls Mgmt</v>
      </c>
      <c r="B2322" s="148"/>
      <c r="C2322" s="148"/>
      <c r="D2322" s="151"/>
      <c r="E2322" s="151"/>
      <c r="F2322" s="148"/>
      <c r="G2322" s="151"/>
      <c r="H2322" s="151"/>
      <c r="I2322" s="151"/>
      <c r="J2322" s="151"/>
      <c r="K2322" s="151"/>
      <c r="L2322" s="151"/>
      <c r="M2322" s="151"/>
      <c r="N2322" s="151"/>
      <c r="O2322" s="151"/>
    </row>
    <row r="2323" spans="1:15" x14ac:dyDescent="0.2">
      <c r="A2323" s="227" t="str">
        <f>D90</f>
        <v>Quality Control</v>
      </c>
      <c r="B2323" s="148"/>
      <c r="C2323" s="148"/>
      <c r="D2323" s="151"/>
      <c r="E2323" s="151"/>
      <c r="F2323" s="148"/>
      <c r="G2323" s="151"/>
      <c r="H2323" s="151"/>
      <c r="I2323" s="151"/>
      <c r="J2323" s="151"/>
      <c r="K2323" s="151"/>
      <c r="L2323" s="151"/>
      <c r="M2323" s="151"/>
      <c r="N2323" s="151"/>
      <c r="O2323" s="151"/>
    </row>
    <row r="2324" spans="1:15" x14ac:dyDescent="0.2">
      <c r="A2324" s="227" t="str">
        <f>D92</f>
        <v>Set-Up Techs</v>
      </c>
      <c r="B2324" s="148"/>
      <c r="C2324" s="148"/>
      <c r="D2324" s="151"/>
      <c r="E2324" s="151"/>
      <c r="F2324" s="148"/>
      <c r="G2324" s="151"/>
      <c r="H2324" s="151"/>
      <c r="I2324" s="151"/>
      <c r="J2324" s="151"/>
      <c r="K2324" s="151"/>
      <c r="L2324" s="151"/>
      <c r="M2324" s="151"/>
      <c r="N2324" s="151"/>
      <c r="O2324" s="151"/>
    </row>
    <row r="2325" spans="1:15" x14ac:dyDescent="0.2">
      <c r="A2325" s="227" t="str">
        <f>D94</f>
        <v>Mat'l Handling</v>
      </c>
      <c r="B2325" s="148"/>
      <c r="C2325" s="148"/>
      <c r="D2325" s="151"/>
      <c r="E2325" s="151"/>
      <c r="F2325" s="148"/>
      <c r="G2325" s="151"/>
      <c r="H2325" s="151"/>
      <c r="I2325" s="151"/>
      <c r="J2325" s="151"/>
      <c r="K2325" s="151"/>
      <c r="L2325" s="151"/>
      <c r="M2325" s="151"/>
      <c r="N2325" s="151"/>
      <c r="O2325" s="151"/>
    </row>
    <row r="2326" spans="1:15" x14ac:dyDescent="0.2">
      <c r="A2326" s="227" t="str">
        <f>D96</f>
        <v>Ship &amp; Receive</v>
      </c>
      <c r="B2326" s="148"/>
      <c r="C2326" s="148"/>
      <c r="D2326" s="151"/>
      <c r="E2326" s="151"/>
      <c r="F2326" s="148"/>
      <c r="G2326" s="151"/>
      <c r="H2326" s="151"/>
      <c r="I2326" s="151"/>
      <c r="J2326" s="151"/>
      <c r="K2326" s="151"/>
      <c r="L2326" s="151"/>
      <c r="M2326" s="151"/>
      <c r="N2326" s="151"/>
      <c r="O2326" s="151"/>
    </row>
    <row r="2327" spans="1:15" x14ac:dyDescent="0.2">
      <c r="A2327" s="227" t="str">
        <f>D98</f>
        <v>Whse Labor</v>
      </c>
      <c r="B2327" s="148"/>
      <c r="C2327" s="148"/>
      <c r="D2327" s="151"/>
      <c r="E2327" s="151"/>
      <c r="F2327" s="148"/>
      <c r="G2327" s="151"/>
      <c r="H2327" s="151"/>
      <c r="I2327" s="151"/>
      <c r="J2327" s="151"/>
      <c r="K2327" s="151"/>
      <c r="L2327" s="151"/>
      <c r="M2327" s="151"/>
      <c r="N2327" s="151"/>
      <c r="O2327" s="151"/>
    </row>
    <row r="2328" spans="1:15" x14ac:dyDescent="0.2">
      <c r="A2328" s="227" t="str">
        <f>D100</f>
        <v>Future Use 16</v>
      </c>
      <c r="B2328" s="148"/>
      <c r="C2328" s="148"/>
      <c r="D2328" s="151"/>
      <c r="E2328" s="151"/>
      <c r="F2328" s="148"/>
      <c r="G2328" s="151"/>
      <c r="H2328" s="151"/>
      <c r="I2328" s="151"/>
      <c r="J2328" s="151"/>
      <c r="K2328" s="151"/>
      <c r="L2328" s="151"/>
      <c r="M2328" s="151"/>
      <c r="N2328" s="151"/>
      <c r="O2328" s="151"/>
    </row>
    <row r="2329" spans="1:15" x14ac:dyDescent="0.2">
      <c r="A2329" s="227" t="str">
        <f>D102</f>
        <v>Future Use 17</v>
      </c>
      <c r="B2329" s="148"/>
      <c r="C2329" s="148"/>
      <c r="D2329" s="151"/>
      <c r="E2329" s="151"/>
      <c r="F2329" s="148"/>
      <c r="G2329" s="151"/>
      <c r="H2329" s="151"/>
      <c r="I2329" s="151"/>
      <c r="J2329" s="151"/>
      <c r="K2329" s="151"/>
      <c r="L2329" s="151"/>
      <c r="M2329" s="151"/>
      <c r="N2329" s="151"/>
      <c r="O2329" s="151"/>
    </row>
    <row r="2330" spans="1:15" x14ac:dyDescent="0.2">
      <c r="A2330" s="227" t="str">
        <f>D104</f>
        <v>Future Use 18</v>
      </c>
      <c r="B2330" s="148"/>
      <c r="C2330" s="148"/>
      <c r="D2330" s="151"/>
      <c r="E2330" s="151"/>
      <c r="F2330" s="148"/>
      <c r="G2330" s="151"/>
      <c r="H2330" s="151"/>
      <c r="I2330" s="151"/>
      <c r="J2330" s="151"/>
      <c r="K2330" s="151"/>
      <c r="L2330" s="151"/>
      <c r="M2330" s="151"/>
      <c r="N2330" s="151"/>
      <c r="O2330" s="151"/>
    </row>
    <row r="2331" spans="1:15" x14ac:dyDescent="0.2">
      <c r="A2331" s="227" t="str">
        <f>D106</f>
        <v>Future Use 19</v>
      </c>
      <c r="B2331" s="148"/>
      <c r="C2331" s="148"/>
      <c r="D2331" s="151"/>
      <c r="E2331" s="151"/>
      <c r="F2331" s="148"/>
      <c r="G2331" s="151"/>
      <c r="H2331" s="151"/>
      <c r="I2331" s="151"/>
      <c r="J2331" s="151"/>
      <c r="K2331" s="151"/>
      <c r="L2331" s="151"/>
      <c r="M2331" s="151"/>
      <c r="N2331" s="151"/>
      <c r="O2331" s="151"/>
    </row>
    <row r="2332" spans="1:15" x14ac:dyDescent="0.2">
      <c r="A2332" s="227" t="str">
        <f>D108</f>
        <v>EquipHrSupt</v>
      </c>
      <c r="B2332" s="148"/>
      <c r="C2332" s="148"/>
      <c r="D2332" s="151"/>
      <c r="E2332" s="151"/>
      <c r="F2332" s="148"/>
      <c r="G2332" s="151"/>
      <c r="H2332" s="151"/>
      <c r="I2332" s="151"/>
      <c r="J2332" s="151"/>
      <c r="K2332" s="151"/>
      <c r="L2332" s="151"/>
      <c r="M2332" s="151"/>
      <c r="N2332" s="151"/>
      <c r="O2332" s="151"/>
    </row>
    <row r="2333" spans="1:15" x14ac:dyDescent="0.2">
      <c r="A2333" s="227" t="str">
        <f>D110</f>
        <v>LaborHrSupt</v>
      </c>
      <c r="B2333" s="148"/>
      <c r="C2333" s="148"/>
      <c r="D2333" s="152">
        <v>0</v>
      </c>
      <c r="E2333" s="152">
        <v>0</v>
      </c>
      <c r="F2333" s="148"/>
      <c r="G2333" s="152">
        <v>0</v>
      </c>
      <c r="H2333" s="152">
        <v>0</v>
      </c>
      <c r="I2333" s="152">
        <v>0</v>
      </c>
      <c r="J2333" s="152">
        <v>0</v>
      </c>
      <c r="K2333" s="152">
        <v>0</v>
      </c>
      <c r="L2333" s="152">
        <v>0</v>
      </c>
      <c r="M2333" s="152">
        <v>0</v>
      </c>
      <c r="N2333" s="152">
        <v>0</v>
      </c>
      <c r="O2333" s="152">
        <v>0</v>
      </c>
    </row>
    <row r="2334" spans="1:15" x14ac:dyDescent="0.2">
      <c r="B2334" s="148"/>
      <c r="C2334" s="215" t="s">
        <v>249</v>
      </c>
      <c r="D2334" s="152">
        <f>SUM(D2313:D2333)</f>
        <v>0</v>
      </c>
      <c r="E2334" s="152">
        <f>SUM(E2313:E2333)</f>
        <v>0</v>
      </c>
      <c r="F2334" s="148"/>
      <c r="G2334" s="152">
        <f t="shared" ref="G2334:N2334" si="275">SUM(G2313:G2333)</f>
        <v>-290283.82098828576</v>
      </c>
      <c r="H2334" s="152">
        <f t="shared" si="275"/>
        <v>-335000</v>
      </c>
      <c r="I2334" s="152">
        <f t="shared" si="275"/>
        <v>-103624.40270793036</v>
      </c>
      <c r="J2334" s="152">
        <f t="shared" si="275"/>
        <v>-764395.22166344291</v>
      </c>
      <c r="K2334" s="152">
        <f t="shared" si="275"/>
        <v>-628142.34912959393</v>
      </c>
      <c r="L2334" s="152">
        <f t="shared" si="275"/>
        <v>-630642.34912959393</v>
      </c>
      <c r="M2334" s="152">
        <f t="shared" si="275"/>
        <v>-620546.41624758218</v>
      </c>
      <c r="N2334" s="152">
        <f t="shared" si="275"/>
        <v>-239965.0738878143</v>
      </c>
      <c r="O2334" s="152">
        <f>SUM(O2313:O2333)</f>
        <v>-359405.80710647313</v>
      </c>
    </row>
    <row r="2335" spans="1:15" x14ac:dyDescent="0.2">
      <c r="A2335" s="229"/>
      <c r="B2335" s="148"/>
      <c r="C2335" s="148"/>
      <c r="D2335" s="151"/>
      <c r="E2335" s="151"/>
      <c r="F2335" s="148"/>
      <c r="G2335" s="151"/>
      <c r="H2335" s="151"/>
      <c r="I2335" s="151"/>
      <c r="J2335" s="151"/>
      <c r="K2335" s="151"/>
      <c r="L2335" s="151"/>
      <c r="M2335" s="151"/>
      <c r="N2335" s="151"/>
      <c r="O2335" s="151"/>
    </row>
    <row r="2336" spans="1:15" x14ac:dyDescent="0.2">
      <c r="A2336" s="233" t="s">
        <v>280</v>
      </c>
      <c r="B2336" s="148"/>
      <c r="C2336" s="148"/>
      <c r="D2336" s="154">
        <f>D2310+D2334</f>
        <v>5.8207660913467407E-11</v>
      </c>
      <c r="E2336" s="154">
        <f>E2310+E2334</f>
        <v>0</v>
      </c>
      <c r="F2336" s="234"/>
      <c r="G2336" s="154">
        <f t="shared" ref="G2336:N2336" si="276">G2310+G2334</f>
        <v>0</v>
      </c>
      <c r="H2336" s="154">
        <f t="shared" si="276"/>
        <v>0</v>
      </c>
      <c r="I2336" s="154">
        <f t="shared" si="276"/>
        <v>0</v>
      </c>
      <c r="J2336" s="154">
        <f t="shared" si="276"/>
        <v>0</v>
      </c>
      <c r="K2336" s="154">
        <f t="shared" si="276"/>
        <v>0</v>
      </c>
      <c r="L2336" s="154">
        <f t="shared" si="276"/>
        <v>0</v>
      </c>
      <c r="M2336" s="154">
        <f t="shared" si="276"/>
        <v>0</v>
      </c>
      <c r="N2336" s="154">
        <f t="shared" si="276"/>
        <v>0</v>
      </c>
      <c r="O2336" s="154">
        <f>O2310+O2334</f>
        <v>0</v>
      </c>
    </row>
    <row r="2337" spans="1:15" x14ac:dyDescent="0.2">
      <c r="A2337" s="229"/>
      <c r="B2337" s="148"/>
      <c r="C2337" s="148"/>
      <c r="D2337" s="235"/>
      <c r="E2337" s="235"/>
      <c r="F2337" s="235"/>
      <c r="G2337" s="235"/>
      <c r="H2337" s="235"/>
      <c r="I2337" s="235"/>
      <c r="J2337" s="235"/>
      <c r="K2337" s="235"/>
      <c r="L2337" s="235"/>
      <c r="M2337" s="235"/>
      <c r="N2337" s="235"/>
      <c r="O2337" s="235"/>
    </row>
    <row r="2338" spans="1:15" x14ac:dyDescent="0.2">
      <c r="A2338" s="229"/>
      <c r="B2338" s="148"/>
      <c r="C2338" s="148"/>
      <c r="D2338" s="235"/>
      <c r="E2338" s="235"/>
      <c r="F2338" s="235"/>
      <c r="G2338" s="235"/>
      <c r="H2338" s="235"/>
      <c r="I2338" s="235"/>
      <c r="J2338" s="235"/>
      <c r="K2338" s="235"/>
      <c r="L2338" s="235"/>
      <c r="M2338" s="235"/>
      <c r="N2338" s="235"/>
      <c r="O2338" s="235"/>
    </row>
    <row r="2339" spans="1:15" x14ac:dyDescent="0.2">
      <c r="A2339" s="229"/>
      <c r="B2339" s="148"/>
      <c r="C2339" s="148"/>
      <c r="D2339" s="235"/>
      <c r="E2339" s="235"/>
      <c r="F2339" s="235"/>
      <c r="G2339" s="235"/>
      <c r="H2339" s="235"/>
      <c r="I2339" s="235"/>
      <c r="J2339" s="235"/>
      <c r="K2339" s="235"/>
      <c r="L2339" s="235"/>
      <c r="M2339" s="235"/>
      <c r="N2339" s="235"/>
      <c r="O2339" s="235"/>
    </row>
    <row r="2340" spans="1:15" x14ac:dyDescent="0.2">
      <c r="A2340" s="229"/>
      <c r="B2340" s="148"/>
      <c r="C2340" s="148"/>
      <c r="D2340" s="235"/>
      <c r="E2340" s="235"/>
      <c r="F2340" s="235"/>
      <c r="G2340" s="235"/>
      <c r="H2340" s="235"/>
      <c r="I2340" s="235"/>
      <c r="J2340" s="235"/>
      <c r="K2340" s="235"/>
      <c r="L2340" s="235"/>
      <c r="M2340" s="235"/>
      <c r="N2340" s="235"/>
      <c r="O2340" s="235"/>
    </row>
    <row r="2341" spans="1:15" x14ac:dyDescent="0.2">
      <c r="A2341" s="214" t="s">
        <v>261</v>
      </c>
      <c r="B2341" s="148"/>
      <c r="C2341" s="148"/>
      <c r="D2341" s="151"/>
      <c r="E2341" s="151"/>
      <c r="F2341" s="151"/>
      <c r="G2341" s="151"/>
      <c r="H2341" s="151"/>
      <c r="I2341" s="151"/>
      <c r="J2341" s="151"/>
      <c r="K2341" s="151"/>
      <c r="O2341" s="215" t="s">
        <v>234</v>
      </c>
    </row>
    <row r="2342" spans="1:15" x14ac:dyDescent="0.2">
      <c r="A2342" s="148" t="str">
        <f>A2</f>
        <v>Plumbco, Inc.</v>
      </c>
      <c r="B2342" s="148"/>
      <c r="C2342" s="148"/>
      <c r="D2342" s="151"/>
      <c r="E2342" s="151"/>
      <c r="F2342" s="151"/>
      <c r="G2342" s="151"/>
      <c r="H2342" s="151"/>
      <c r="I2342" s="151"/>
      <c r="J2342" s="151"/>
      <c r="K2342" s="151"/>
      <c r="N2342" s="148"/>
      <c r="O2342" s="216" t="s">
        <v>584</v>
      </c>
    </row>
    <row r="2343" spans="1:15" x14ac:dyDescent="0.2">
      <c r="A2343" s="148"/>
      <c r="B2343" s="148"/>
      <c r="C2343" s="148"/>
      <c r="D2343" s="151"/>
      <c r="E2343" s="151"/>
      <c r="F2343" s="151"/>
      <c r="G2343" s="151"/>
      <c r="H2343" s="151"/>
      <c r="I2343" s="151"/>
      <c r="J2343" s="151"/>
      <c r="K2343" s="151"/>
      <c r="N2343" s="218">
        <f ca="1">NOW()</f>
        <v>43970.333883912041</v>
      </c>
      <c r="O2343" s="219">
        <f ca="1">NOW()</f>
        <v>43970.333883912041</v>
      </c>
    </row>
    <row r="2344" spans="1:15" x14ac:dyDescent="0.2">
      <c r="A2344" s="148"/>
      <c r="B2344" s="148"/>
      <c r="C2344" s="148"/>
      <c r="D2344" s="151"/>
      <c r="E2344" s="151"/>
      <c r="F2344" s="151"/>
      <c r="G2344" s="151"/>
      <c r="H2344" s="151"/>
      <c r="I2344" s="151"/>
      <c r="J2344" s="151"/>
      <c r="K2344" s="151"/>
      <c r="L2344" s="151"/>
      <c r="M2344" s="236"/>
      <c r="N2344" s="237"/>
      <c r="O2344" s="237"/>
    </row>
    <row r="2345" spans="1:15" x14ac:dyDescent="0.2">
      <c r="A2345" s="238"/>
      <c r="B2345" s="148"/>
      <c r="C2345" s="148"/>
      <c r="D2345" s="151"/>
      <c r="E2345" s="151"/>
      <c r="F2345" s="151"/>
      <c r="G2345" s="151"/>
      <c r="H2345" s="151"/>
      <c r="I2345" s="151"/>
      <c r="J2345" s="151"/>
      <c r="K2345" s="151"/>
      <c r="L2345" s="151"/>
      <c r="M2345" s="151"/>
      <c r="N2345" s="237"/>
      <c r="O2345" s="151"/>
    </row>
    <row r="2346" spans="1:15" x14ac:dyDescent="0.2">
      <c r="A2346" s="148"/>
      <c r="B2346" s="148"/>
      <c r="C2346" s="148"/>
      <c r="D2346" s="401" t="s">
        <v>259</v>
      </c>
      <c r="E2346" s="402"/>
      <c r="F2346" s="402"/>
      <c r="G2346" s="402"/>
      <c r="H2346" s="402"/>
      <c r="I2346" s="402"/>
      <c r="J2346" s="402"/>
      <c r="K2346" s="402"/>
      <c r="L2346" s="402"/>
      <c r="M2346" s="402"/>
      <c r="N2346" s="402"/>
      <c r="O2346" s="403"/>
    </row>
    <row r="2347" spans="1:15" x14ac:dyDescent="0.2">
      <c r="A2347" s="148"/>
      <c r="B2347" s="148"/>
      <c r="C2347" s="148"/>
      <c r="D2347" s="225" t="str">
        <f>D88</f>
        <v>Mat'ls Mgmt</v>
      </c>
      <c r="E2347" s="225" t="str">
        <f>D90</f>
        <v>Quality Control</v>
      </c>
      <c r="F2347" s="225" t="str">
        <f>D92</f>
        <v>Set-Up Techs</v>
      </c>
      <c r="G2347" s="225" t="str">
        <f>D94</f>
        <v>Mat'l Handling</v>
      </c>
      <c r="H2347" s="225" t="str">
        <f>D96</f>
        <v>Ship &amp; Receive</v>
      </c>
      <c r="I2347" s="225" t="str">
        <f>D98</f>
        <v>Whse Labor</v>
      </c>
      <c r="J2347" s="225" t="str">
        <f>$D$100</f>
        <v>Future Use 16</v>
      </c>
      <c r="K2347" s="225" t="str">
        <f>$D$102</f>
        <v>Future Use 17</v>
      </c>
      <c r="L2347" s="225" t="str">
        <f>$D$104</f>
        <v>Future Use 18</v>
      </c>
      <c r="M2347" s="225" t="str">
        <f>$D$106</f>
        <v>Future Use 19</v>
      </c>
      <c r="N2347" s="225" t="str">
        <f>D108</f>
        <v>EquipHrSupt</v>
      </c>
      <c r="O2347" s="239" t="str">
        <f>D110</f>
        <v>LaborHrSupt</v>
      </c>
    </row>
    <row r="2348" spans="1:15" x14ac:dyDescent="0.2">
      <c r="A2348" s="148" t="s">
        <v>236</v>
      </c>
      <c r="B2348" s="148"/>
      <c r="C2348" s="148"/>
      <c r="D2348" s="148"/>
      <c r="E2348" s="148"/>
      <c r="F2348" s="148"/>
      <c r="G2348" s="148"/>
      <c r="H2348" s="148"/>
      <c r="I2348" s="148"/>
      <c r="J2348" s="148"/>
      <c r="N2348" s="148"/>
      <c r="O2348" s="148"/>
    </row>
    <row r="2349" spans="1:15" x14ac:dyDescent="0.2">
      <c r="A2349" s="226" t="str">
        <f>A2289</f>
        <v>Salaries</v>
      </c>
      <c r="B2349" s="148"/>
      <c r="C2349" s="148"/>
      <c r="D2349" s="151">
        <f>$H$860</f>
        <v>187200</v>
      </c>
      <c r="E2349" s="151">
        <f>$H$861</f>
        <v>133120</v>
      </c>
      <c r="F2349" s="151">
        <f>$H$862</f>
        <v>0</v>
      </c>
      <c r="G2349" s="151">
        <f>$H$863</f>
        <v>0</v>
      </c>
      <c r="H2349" s="151">
        <f>$H$864</f>
        <v>0</v>
      </c>
      <c r="I2349" s="151">
        <f>$H$865</f>
        <v>0</v>
      </c>
      <c r="J2349" s="151">
        <f>$H$866</f>
        <v>0</v>
      </c>
      <c r="K2349" s="151">
        <f>$H$867</f>
        <v>0</v>
      </c>
      <c r="L2349" s="151">
        <f>$H$868</f>
        <v>0</v>
      </c>
      <c r="M2349" s="151">
        <f>$H$869</f>
        <v>0</v>
      </c>
      <c r="N2349" s="240"/>
      <c r="O2349" s="151"/>
    </row>
    <row r="2350" spans="1:15" x14ac:dyDescent="0.2">
      <c r="A2350" s="226" t="str">
        <f>A2290</f>
        <v>Hourly</v>
      </c>
      <c r="B2350" s="148"/>
      <c r="C2350" s="148"/>
      <c r="D2350" s="151">
        <f>$I$920</f>
        <v>0</v>
      </c>
      <c r="E2350" s="151">
        <f>$I$921</f>
        <v>137712.95999999999</v>
      </c>
      <c r="F2350" s="151">
        <f>$I$922</f>
        <v>344282.4</v>
      </c>
      <c r="G2350" s="151">
        <f>$I$923</f>
        <v>162304.56</v>
      </c>
      <c r="H2350" s="151">
        <f>$I$924</f>
        <v>149189.03999999998</v>
      </c>
      <c r="I2350" s="151">
        <f>$I$925</f>
        <v>280526.40000000002</v>
      </c>
      <c r="J2350" s="151">
        <f>$I$926</f>
        <v>0</v>
      </c>
      <c r="K2350" s="151">
        <f>$I$927</f>
        <v>0</v>
      </c>
      <c r="L2350" s="151">
        <f>$I$928</f>
        <v>0</v>
      </c>
      <c r="M2350" s="151">
        <f>$I$929</f>
        <v>0</v>
      </c>
      <c r="N2350" s="151"/>
      <c r="O2350" s="151"/>
    </row>
    <row r="2351" spans="1:15" x14ac:dyDescent="0.2">
      <c r="A2351" s="226" t="str">
        <f>A2291</f>
        <v>Paid time off benefits</v>
      </c>
      <c r="B2351" s="148"/>
      <c r="C2351" s="148"/>
      <c r="D2351" s="151"/>
      <c r="E2351" s="151"/>
      <c r="F2351" s="151"/>
      <c r="G2351" s="151"/>
      <c r="H2351" s="151"/>
      <c r="I2351" s="151"/>
      <c r="J2351" s="151"/>
      <c r="N2351" s="151"/>
      <c r="O2351" s="151"/>
    </row>
    <row r="2352" spans="1:15" x14ac:dyDescent="0.2">
      <c r="A2352" s="226" t="str">
        <f>A2292</f>
        <v>Overtime, shift premium &amp; special comp.</v>
      </c>
      <c r="B2352" s="148"/>
      <c r="C2352" s="148"/>
      <c r="D2352" s="152">
        <f>M1040</f>
        <v>0</v>
      </c>
      <c r="E2352" s="152">
        <f>M1041</f>
        <v>4235.2199999999993</v>
      </c>
      <c r="F2352" s="152">
        <f>M1042</f>
        <v>10588.050000000001</v>
      </c>
      <c r="G2352" s="152">
        <f>M1043</f>
        <v>8379.36</v>
      </c>
      <c r="H2352" s="152">
        <f>M1044</f>
        <v>4030.29</v>
      </c>
      <c r="I2352" s="152">
        <f>$M$1045</f>
        <v>14754.960000000001</v>
      </c>
      <c r="J2352" s="152">
        <f>$M$1046</f>
        <v>0</v>
      </c>
      <c r="K2352" s="152">
        <f>$M$1047</f>
        <v>0</v>
      </c>
      <c r="L2352" s="152">
        <f>$M$1048</f>
        <v>0</v>
      </c>
      <c r="M2352" s="152">
        <f>$M$1049</f>
        <v>0</v>
      </c>
      <c r="N2352" s="151"/>
      <c r="O2352" s="151"/>
    </row>
    <row r="2353" spans="1:15" x14ac:dyDescent="0.2">
      <c r="B2353" s="148"/>
      <c r="C2353" s="215" t="s">
        <v>238</v>
      </c>
      <c r="D2353" s="151">
        <f t="shared" ref="D2353:M2353" si="277">SUM(D2349:D2352)</f>
        <v>187200</v>
      </c>
      <c r="E2353" s="151">
        <f t="shared" si="277"/>
        <v>275068.17999999993</v>
      </c>
      <c r="F2353" s="151">
        <f t="shared" si="277"/>
        <v>354870.45</v>
      </c>
      <c r="G2353" s="151">
        <f t="shared" si="277"/>
        <v>170683.91999999998</v>
      </c>
      <c r="H2353" s="151">
        <f t="shared" si="277"/>
        <v>153219.32999999999</v>
      </c>
      <c r="I2353" s="151">
        <f t="shared" si="277"/>
        <v>295281.36000000004</v>
      </c>
      <c r="J2353" s="151">
        <f t="shared" si="277"/>
        <v>0</v>
      </c>
      <c r="K2353" s="151">
        <f t="shared" si="277"/>
        <v>0</v>
      </c>
      <c r="L2353" s="151">
        <f t="shared" si="277"/>
        <v>0</v>
      </c>
      <c r="M2353" s="151">
        <f t="shared" si="277"/>
        <v>0</v>
      </c>
      <c r="N2353" s="151"/>
      <c r="O2353" s="151"/>
    </row>
    <row r="2354" spans="1:15" x14ac:dyDescent="0.2">
      <c r="A2354" s="148"/>
      <c r="B2354" s="148"/>
      <c r="C2354" s="148"/>
      <c r="D2354" s="151"/>
      <c r="E2354" s="151"/>
      <c r="F2354" s="151"/>
      <c r="G2354" s="151"/>
      <c r="H2354" s="151"/>
      <c r="I2354" s="151"/>
      <c r="J2354" s="151"/>
      <c r="N2354" s="151"/>
      <c r="O2354" s="151"/>
    </row>
    <row r="2355" spans="1:15" x14ac:dyDescent="0.2">
      <c r="A2355" s="229" t="s">
        <v>239</v>
      </c>
      <c r="B2355" s="148"/>
      <c r="C2355" s="148"/>
      <c r="D2355" s="151"/>
      <c r="E2355" s="151"/>
      <c r="F2355" s="151"/>
      <c r="G2355" s="151"/>
      <c r="H2355" s="151"/>
      <c r="I2355" s="151"/>
      <c r="J2355" s="151"/>
      <c r="N2355" s="151"/>
      <c r="O2355" s="151"/>
    </row>
    <row r="2356" spans="1:15" x14ac:dyDescent="0.2">
      <c r="A2356" s="226" t="str">
        <f>A2296</f>
        <v>Purchased Benefits and Taxes</v>
      </c>
      <c r="B2356" s="148"/>
      <c r="C2356" s="230"/>
      <c r="D2356" s="151"/>
      <c r="E2356" s="151"/>
      <c r="F2356" s="151"/>
      <c r="G2356" s="151"/>
      <c r="H2356" s="151"/>
      <c r="I2356" s="151"/>
      <c r="J2356" s="151"/>
      <c r="N2356" s="151"/>
      <c r="O2356" s="151"/>
    </row>
    <row r="2357" spans="1:15" x14ac:dyDescent="0.2">
      <c r="A2357" s="226" t="str">
        <f>A2297</f>
        <v>Salary fringes @</v>
      </c>
      <c r="B2357" s="148"/>
      <c r="C2357" s="231">
        <f>C2297</f>
        <v>0.24077568442196101</v>
      </c>
      <c r="D2357" s="151">
        <f t="shared" ref="D2357:M2357" si="278">D2349*$C$2297</f>
        <v>45073.208123791104</v>
      </c>
      <c r="E2357" s="151">
        <f t="shared" si="278"/>
        <v>32052.059110251448</v>
      </c>
      <c r="F2357" s="151">
        <f t="shared" si="278"/>
        <v>0</v>
      </c>
      <c r="G2357" s="151">
        <f t="shared" si="278"/>
        <v>0</v>
      </c>
      <c r="H2357" s="151">
        <f t="shared" si="278"/>
        <v>0</v>
      </c>
      <c r="I2357" s="151">
        <f t="shared" si="278"/>
        <v>0</v>
      </c>
      <c r="J2357" s="151">
        <f t="shared" si="278"/>
        <v>0</v>
      </c>
      <c r="K2357" s="151">
        <f t="shared" si="278"/>
        <v>0</v>
      </c>
      <c r="L2357" s="151">
        <f t="shared" si="278"/>
        <v>0</v>
      </c>
      <c r="M2357" s="151">
        <f t="shared" si="278"/>
        <v>0</v>
      </c>
      <c r="N2357" s="151"/>
      <c r="O2357" s="151"/>
    </row>
    <row r="2358" spans="1:15" x14ac:dyDescent="0.2">
      <c r="A2358" s="226" t="str">
        <f>A2298</f>
        <v>Hourly fringes @</v>
      </c>
      <c r="B2358" s="148"/>
      <c r="C2358" s="231">
        <f>C2298</f>
        <v>0.54657029832312143</v>
      </c>
      <c r="D2358" s="228">
        <f t="shared" ref="D2358:M2358" si="279">D2350*$C$2298</f>
        <v>0</v>
      </c>
      <c r="E2358" s="228">
        <f t="shared" si="279"/>
        <v>75269.81363016009</v>
      </c>
      <c r="F2358" s="228">
        <f t="shared" si="279"/>
        <v>188174.53407540024</v>
      </c>
      <c r="G2358" s="228">
        <f t="shared" si="279"/>
        <v>88710.851778402954</v>
      </c>
      <c r="H2358" s="228">
        <f t="shared" si="279"/>
        <v>81542.298099340085</v>
      </c>
      <c r="I2358" s="228">
        <f t="shared" si="279"/>
        <v>153327.39813551129</v>
      </c>
      <c r="J2358" s="228">
        <f t="shared" si="279"/>
        <v>0</v>
      </c>
      <c r="K2358" s="228">
        <f t="shared" si="279"/>
        <v>0</v>
      </c>
      <c r="L2358" s="228">
        <f t="shared" si="279"/>
        <v>0</v>
      </c>
      <c r="M2358" s="228">
        <f t="shared" si="279"/>
        <v>0</v>
      </c>
      <c r="N2358" s="151"/>
      <c r="O2358" s="151"/>
    </row>
    <row r="2359" spans="1:15" x14ac:dyDescent="0.2">
      <c r="B2359" s="148"/>
      <c r="C2359" s="215" t="s">
        <v>240</v>
      </c>
      <c r="D2359" s="151">
        <f t="shared" ref="D2359:M2359" si="280">SUM(D2353:D2358)</f>
        <v>232273.20812379109</v>
      </c>
      <c r="E2359" s="151">
        <f t="shared" si="280"/>
        <v>382390.05274041148</v>
      </c>
      <c r="F2359" s="151">
        <f t="shared" si="280"/>
        <v>543044.98407540028</v>
      </c>
      <c r="G2359" s="151">
        <f t="shared" si="280"/>
        <v>259394.77177840294</v>
      </c>
      <c r="H2359" s="151">
        <f t="shared" si="280"/>
        <v>234761.62809934007</v>
      </c>
      <c r="I2359" s="151">
        <f t="shared" si="280"/>
        <v>448608.75813551131</v>
      </c>
      <c r="J2359" s="151">
        <f t="shared" si="280"/>
        <v>0</v>
      </c>
      <c r="K2359" s="151">
        <f t="shared" si="280"/>
        <v>0</v>
      </c>
      <c r="L2359" s="151">
        <f t="shared" si="280"/>
        <v>0</v>
      </c>
      <c r="M2359" s="151">
        <f t="shared" si="280"/>
        <v>0</v>
      </c>
      <c r="N2359" s="151"/>
      <c r="O2359" s="151"/>
    </row>
    <row r="2360" spans="1:15" x14ac:dyDescent="0.2">
      <c r="A2360" s="229"/>
      <c r="B2360" s="148"/>
      <c r="C2360" s="148"/>
      <c r="D2360" s="151"/>
      <c r="E2360" s="151"/>
      <c r="F2360" s="151"/>
      <c r="G2360" s="151"/>
      <c r="H2360" s="151"/>
      <c r="I2360" s="151"/>
      <c r="J2360" s="151"/>
      <c r="N2360" s="151"/>
      <c r="O2360" s="151"/>
    </row>
    <row r="2361" spans="1:15" x14ac:dyDescent="0.2">
      <c r="A2361" s="229" t="s">
        <v>241</v>
      </c>
      <c r="B2361" s="148"/>
      <c r="C2361" s="148"/>
      <c r="D2361" s="151"/>
      <c r="E2361" s="151"/>
      <c r="F2361" s="151"/>
      <c r="G2361" s="151"/>
      <c r="H2361" s="151"/>
      <c r="I2361" s="151"/>
      <c r="J2361" s="151"/>
      <c r="N2361" s="151"/>
      <c r="O2361" s="151"/>
    </row>
    <row r="2362" spans="1:15" x14ac:dyDescent="0.2">
      <c r="A2362" s="226" t="str">
        <f t="shared" ref="A2362:A2368" si="281">A2302</f>
        <v>Depreciation</v>
      </c>
      <c r="B2362" s="148"/>
      <c r="C2362" s="148"/>
      <c r="D2362" s="151">
        <f>IF($D$1253=1,$B$1399,$B$1219)</f>
        <v>2500</v>
      </c>
      <c r="E2362" s="151">
        <f>IF($D$1253=1,$B$1400,$B$1220)</f>
        <v>5000</v>
      </c>
      <c r="F2362" s="151">
        <f>IF($D$1253=1,$B$1401,$B$1221)</f>
        <v>1000</v>
      </c>
      <c r="G2362" s="151">
        <f>IF($D$1253=1,$B$1402,$B$1222)</f>
        <v>6000</v>
      </c>
      <c r="H2362" s="151">
        <f>IF($D$1253=1,$B$1403,$B$1223)</f>
        <v>4000</v>
      </c>
      <c r="I2362" s="151">
        <f>IF($D$1253=1,$B$1404,$B$1224)</f>
        <v>0</v>
      </c>
      <c r="J2362" s="151">
        <f>IF($D$1253=1,$B$1405,$B$1225)</f>
        <v>0</v>
      </c>
      <c r="K2362" s="151">
        <f>IF($D$1253=1,$B$1406,$B$1226)</f>
        <v>0</v>
      </c>
      <c r="L2362" s="151">
        <f>IF($D$1253=1,$B$1407,$B$1227)</f>
        <v>0</v>
      </c>
      <c r="M2362" s="151">
        <f>IF($D$1253=1,$B$1408,$B$1228)</f>
        <v>0</v>
      </c>
      <c r="N2362" s="151">
        <f>IF($D$1253=1,$B$1409,$B$1229)</f>
        <v>0</v>
      </c>
      <c r="O2362" s="151">
        <f>IF($D$1253=1,$B$1410,$B$1230)</f>
        <v>0</v>
      </c>
    </row>
    <row r="2363" spans="1:15" x14ac:dyDescent="0.2">
      <c r="A2363" s="226" t="str">
        <f t="shared" si="281"/>
        <v>Cost of capital</v>
      </c>
      <c r="B2363" s="148"/>
      <c r="C2363" s="148"/>
      <c r="D2363" s="151">
        <f>$D$1219</f>
        <v>0</v>
      </c>
      <c r="E2363" s="151">
        <f>$D$1220</f>
        <v>0</v>
      </c>
      <c r="F2363" s="151">
        <f>$D$1221</f>
        <v>0</v>
      </c>
      <c r="G2363" s="151">
        <f>$D$1222</f>
        <v>0</v>
      </c>
      <c r="H2363" s="151">
        <f>$D$1223</f>
        <v>0</v>
      </c>
      <c r="I2363" s="151">
        <f>$D$1224</f>
        <v>0</v>
      </c>
      <c r="J2363" s="151">
        <f>$D$1225</f>
        <v>0</v>
      </c>
      <c r="K2363" s="151">
        <f>$D$1226</f>
        <v>0</v>
      </c>
      <c r="L2363" s="151">
        <f>$D$1227</f>
        <v>0</v>
      </c>
      <c r="M2363" s="151">
        <f>$D$1228</f>
        <v>0</v>
      </c>
      <c r="N2363" s="151">
        <f>$D$1229+G1292</f>
        <v>0</v>
      </c>
      <c r="O2363" s="151">
        <f>$D$1230</f>
        <v>0</v>
      </c>
    </row>
    <row r="2364" spans="1:15" x14ac:dyDescent="0.2">
      <c r="A2364" s="226" t="str">
        <f t="shared" si="281"/>
        <v>Leases and rentals</v>
      </c>
      <c r="B2364" s="148"/>
      <c r="C2364" s="148"/>
      <c r="D2364" s="151">
        <f>IF($D$1253=1,0,$D$1339)</f>
        <v>0</v>
      </c>
      <c r="E2364" s="151">
        <f>IF($D$1253=1,0,$D$1340)</f>
        <v>0</v>
      </c>
      <c r="F2364" s="151">
        <f>IF($D$1253=1,0,$D$1341)</f>
        <v>0</v>
      </c>
      <c r="G2364" s="151">
        <f>IF($D$1253=1,0,$D$1342)</f>
        <v>20000</v>
      </c>
      <c r="H2364" s="151">
        <f>IF($D$1253=1,0,$D$1343)</f>
        <v>0</v>
      </c>
      <c r="I2364" s="151">
        <f>IF($D$1253=1,0,$D$1344)</f>
        <v>0</v>
      </c>
      <c r="J2364" s="151">
        <f>IF($D$1253=1,0,$D$1345)</f>
        <v>0</v>
      </c>
      <c r="K2364" s="151">
        <f>IF($D$1253=1,0,$D$1346)</f>
        <v>0</v>
      </c>
      <c r="L2364" s="151">
        <f>IF($D$1253=1,0,$D$1347)</f>
        <v>0</v>
      </c>
      <c r="M2364" s="151">
        <f>IF($D$1253=1,0,$D$1348)</f>
        <v>0</v>
      </c>
      <c r="N2364" s="151">
        <f>IF($D$1253=1,0,$D$1349)</f>
        <v>0</v>
      </c>
      <c r="O2364" s="151">
        <f>IF($D$1253=1,0,$D$1350)</f>
        <v>0</v>
      </c>
    </row>
    <row r="2365" spans="1:15" x14ac:dyDescent="0.2">
      <c r="A2365" s="226" t="str">
        <f t="shared" si="281"/>
        <v>Utilities</v>
      </c>
      <c r="B2365" s="148"/>
      <c r="C2365" s="148"/>
      <c r="D2365" s="151"/>
      <c r="E2365" s="151"/>
      <c r="F2365" s="151"/>
      <c r="G2365" s="151"/>
      <c r="H2365" s="151"/>
      <c r="I2365" s="151"/>
      <c r="J2365" s="151"/>
      <c r="N2365" s="151"/>
      <c r="O2365" s="151"/>
    </row>
    <row r="2366" spans="1:15" x14ac:dyDescent="0.2">
      <c r="A2366" s="226" t="str">
        <f t="shared" si="281"/>
        <v>Purch maint. &amp; supplies</v>
      </c>
      <c r="B2366" s="148"/>
      <c r="C2366" s="148"/>
      <c r="D2366" s="151"/>
      <c r="E2366" s="151"/>
      <c r="F2366" s="151"/>
      <c r="G2366" s="151"/>
      <c r="H2366" s="151"/>
      <c r="I2366" s="151"/>
      <c r="J2366" s="151"/>
      <c r="N2366" s="151"/>
      <c r="O2366" s="151"/>
    </row>
    <row r="2367" spans="1:15" x14ac:dyDescent="0.2">
      <c r="A2367" s="226" t="str">
        <f t="shared" si="281"/>
        <v>Administrative supplies</v>
      </c>
      <c r="B2367" s="148"/>
      <c r="C2367" s="148"/>
      <c r="D2367" s="151">
        <f>$O$1581</f>
        <v>30000</v>
      </c>
      <c r="E2367" s="151">
        <f>$O$1582</f>
        <v>54000</v>
      </c>
      <c r="F2367" s="151">
        <f>$O$1583</f>
        <v>1500</v>
      </c>
      <c r="G2367" s="151">
        <f>$O$1584</f>
        <v>900</v>
      </c>
      <c r="H2367" s="151">
        <f>$O$1585</f>
        <v>1200</v>
      </c>
      <c r="I2367" s="151">
        <f>$O$1586</f>
        <v>1500</v>
      </c>
      <c r="J2367" s="151">
        <f>$O$1587</f>
        <v>0</v>
      </c>
      <c r="K2367" s="151">
        <f>$O$1588</f>
        <v>0</v>
      </c>
      <c r="L2367" s="151">
        <f>$O$1589</f>
        <v>0</v>
      </c>
      <c r="M2367" s="151">
        <f>$O$1590</f>
        <v>0</v>
      </c>
      <c r="N2367" s="151"/>
      <c r="O2367" s="151"/>
    </row>
    <row r="2368" spans="1:15" x14ac:dyDescent="0.2">
      <c r="A2368" s="226" t="str">
        <f t="shared" si="281"/>
        <v>Other fixed and budgeted expenses</v>
      </c>
      <c r="B2368" s="148"/>
      <c r="C2368" s="148"/>
      <c r="D2368" s="228">
        <f>$C$1638</f>
        <v>52000</v>
      </c>
      <c r="E2368" s="228">
        <f>$C$1639</f>
        <v>10000</v>
      </c>
      <c r="F2368" s="228">
        <f>$C$1640</f>
        <v>0</v>
      </c>
      <c r="G2368" s="228">
        <f>$C$1641</f>
        <v>0</v>
      </c>
      <c r="H2368" s="228">
        <f>$C$1642</f>
        <v>0</v>
      </c>
      <c r="I2368" s="228">
        <f>$C$1643</f>
        <v>0</v>
      </c>
      <c r="J2368" s="228">
        <f>$C$1644</f>
        <v>0</v>
      </c>
      <c r="K2368" s="228">
        <f>$C$1645</f>
        <v>0</v>
      </c>
      <c r="L2368" s="228">
        <f>$C$1646</f>
        <v>0</v>
      </c>
      <c r="M2368" s="228">
        <f>$C$1647</f>
        <v>0</v>
      </c>
      <c r="N2368" s="228">
        <f>$C$1648</f>
        <v>0</v>
      </c>
      <c r="O2368" s="228">
        <f>$C$1649</f>
        <v>0</v>
      </c>
    </row>
    <row r="2369" spans="1:15" x14ac:dyDescent="0.2">
      <c r="B2369" s="148"/>
      <c r="C2369" s="215" t="s">
        <v>246</v>
      </c>
      <c r="D2369" s="228">
        <f t="shared" ref="D2369:O2369" si="282">SUM(D2362:D2368)</f>
        <v>84500</v>
      </c>
      <c r="E2369" s="228">
        <f t="shared" si="282"/>
        <v>69000</v>
      </c>
      <c r="F2369" s="228">
        <f t="shared" si="282"/>
        <v>2500</v>
      </c>
      <c r="G2369" s="228">
        <f t="shared" si="282"/>
        <v>26900</v>
      </c>
      <c r="H2369" s="228">
        <f t="shared" si="282"/>
        <v>5200</v>
      </c>
      <c r="I2369" s="228">
        <f t="shared" si="282"/>
        <v>1500</v>
      </c>
      <c r="J2369" s="228">
        <f t="shared" si="282"/>
        <v>0</v>
      </c>
      <c r="K2369" s="228">
        <f t="shared" si="282"/>
        <v>0</v>
      </c>
      <c r="L2369" s="228">
        <f t="shared" si="282"/>
        <v>0</v>
      </c>
      <c r="M2369" s="228">
        <f t="shared" si="282"/>
        <v>0</v>
      </c>
      <c r="N2369" s="228">
        <f t="shared" si="282"/>
        <v>0</v>
      </c>
      <c r="O2369" s="228">
        <f t="shared" si="282"/>
        <v>0</v>
      </c>
    </row>
    <row r="2370" spans="1:15" x14ac:dyDescent="0.2">
      <c r="A2370" s="229" t="s">
        <v>247</v>
      </c>
      <c r="B2370" s="148"/>
      <c r="D2370" s="151">
        <f t="shared" ref="D2370:O2370" si="283">D2369+D2359</f>
        <v>316773.20812379109</v>
      </c>
      <c r="E2370" s="151">
        <f t="shared" si="283"/>
        <v>451390.05274041148</v>
      </c>
      <c r="F2370" s="151">
        <f t="shared" si="283"/>
        <v>545544.98407540028</v>
      </c>
      <c r="G2370" s="151">
        <f t="shared" si="283"/>
        <v>286294.77177840297</v>
      </c>
      <c r="H2370" s="151">
        <f t="shared" si="283"/>
        <v>239961.62809934007</v>
      </c>
      <c r="I2370" s="151">
        <f t="shared" si="283"/>
        <v>450108.75813551131</v>
      </c>
      <c r="J2370" s="151">
        <f t="shared" si="283"/>
        <v>0</v>
      </c>
      <c r="K2370" s="151">
        <f t="shared" si="283"/>
        <v>0</v>
      </c>
      <c r="L2370" s="151">
        <f t="shared" si="283"/>
        <v>0</v>
      </c>
      <c r="M2370" s="151">
        <f t="shared" si="283"/>
        <v>0</v>
      </c>
      <c r="N2370" s="151">
        <f t="shared" si="283"/>
        <v>0</v>
      </c>
      <c r="O2370" s="151">
        <f t="shared" si="283"/>
        <v>0</v>
      </c>
    </row>
    <row r="2371" spans="1:15" x14ac:dyDescent="0.2">
      <c r="A2371" s="229"/>
      <c r="B2371" s="148"/>
      <c r="C2371" s="148"/>
      <c r="D2371" s="151"/>
      <c r="E2371" s="151"/>
      <c r="F2371" s="151"/>
      <c r="G2371" s="151"/>
      <c r="H2371" s="151"/>
      <c r="I2371" s="151"/>
      <c r="J2371" s="151"/>
      <c r="N2371" s="151"/>
      <c r="O2371" s="151"/>
    </row>
    <row r="2372" spans="1:15" x14ac:dyDescent="0.2">
      <c r="A2372" s="229" t="s">
        <v>248</v>
      </c>
      <c r="B2372" s="148"/>
      <c r="C2372" s="148"/>
      <c r="D2372" s="151"/>
      <c r="E2372" s="151"/>
      <c r="F2372" s="151"/>
      <c r="G2372" s="151"/>
      <c r="H2372" s="151"/>
      <c r="I2372" s="151"/>
      <c r="J2372" s="151"/>
      <c r="N2372" s="151"/>
      <c r="O2372" s="151"/>
    </row>
    <row r="2373" spans="1:15" x14ac:dyDescent="0.2">
      <c r="A2373" s="227" t="str">
        <f t="shared" ref="A2373:A2393" si="284">A2313</f>
        <v>Maintenance</v>
      </c>
      <c r="B2373" s="148"/>
      <c r="C2373" s="148"/>
      <c r="D2373" s="151">
        <f>$D$1819</f>
        <v>0</v>
      </c>
      <c r="E2373" s="151">
        <f>$D$1820</f>
        <v>0</v>
      </c>
      <c r="F2373" s="151">
        <f>$D$1821</f>
        <v>0</v>
      </c>
      <c r="G2373" s="151">
        <f>$D$1822</f>
        <v>0</v>
      </c>
      <c r="H2373" s="151">
        <f>$D$1823</f>
        <v>0</v>
      </c>
      <c r="I2373" s="151">
        <f>$D$1824</f>
        <v>0</v>
      </c>
      <c r="J2373" s="151">
        <f>$D$1825</f>
        <v>0</v>
      </c>
      <c r="K2373" s="151">
        <f>$D$1826</f>
        <v>0</v>
      </c>
      <c r="L2373" s="151">
        <f>$D$1827</f>
        <v>0</v>
      </c>
      <c r="M2373" s="151">
        <f>$D$1828</f>
        <v>0</v>
      </c>
      <c r="N2373" s="151">
        <f>$D$1829</f>
        <v>0</v>
      </c>
      <c r="O2373" s="151">
        <f>$D$1830</f>
        <v>0</v>
      </c>
    </row>
    <row r="2374" spans="1:15" x14ac:dyDescent="0.2">
      <c r="A2374" s="227" t="str">
        <f t="shared" si="284"/>
        <v>Bldg &amp; Grounds</v>
      </c>
      <c r="B2374" s="148"/>
      <c r="C2374" s="148"/>
      <c r="D2374" s="151">
        <f>$F$1819</f>
        <v>2496.1946201062528</v>
      </c>
      <c r="E2374" s="151">
        <f>$F$1820</f>
        <v>1664.129746737502</v>
      </c>
      <c r="F2374" s="151">
        <f>$F$1821</f>
        <v>0</v>
      </c>
      <c r="G2374" s="151">
        <f>$F$1822</f>
        <v>0</v>
      </c>
      <c r="H2374" s="151">
        <f>$F$1823</f>
        <v>0</v>
      </c>
      <c r="I2374" s="151">
        <f>$F$1824</f>
        <v>0</v>
      </c>
      <c r="J2374" s="151">
        <f>$F$1825</f>
        <v>0</v>
      </c>
      <c r="K2374" s="151">
        <f>$F$1826</f>
        <v>0</v>
      </c>
      <c r="L2374" s="151">
        <f>$F$1827</f>
        <v>0</v>
      </c>
      <c r="M2374" s="151">
        <f>$F$1828</f>
        <v>0</v>
      </c>
      <c r="N2374" s="232" t="str">
        <f>$F$1829</f>
        <v xml:space="preserve">xxxxxx </v>
      </c>
      <c r="O2374" s="232" t="str">
        <f>$F$1830</f>
        <v xml:space="preserve">xxxxxx </v>
      </c>
    </row>
    <row r="2375" spans="1:15" x14ac:dyDescent="0.2">
      <c r="A2375" s="227" t="str">
        <f t="shared" si="284"/>
        <v>Hum Resource</v>
      </c>
      <c r="B2375" s="148"/>
      <c r="C2375" s="148"/>
      <c r="D2375" s="151">
        <f>$H$1819</f>
        <v>2191.3944247824993</v>
      </c>
      <c r="E2375" s="151">
        <f>$H$1820</f>
        <v>4382.7888495649986</v>
      </c>
      <c r="F2375" s="151">
        <f>$H$1821</f>
        <v>10956.972123912496</v>
      </c>
      <c r="G2375" s="151">
        <f>$H$1822</f>
        <v>6574.1832743474979</v>
      </c>
      <c r="H2375" s="151">
        <f>$H$1823</f>
        <v>6574.1832743474979</v>
      </c>
      <c r="I2375" s="151">
        <f>$H$1824</f>
        <v>10956.972123912496</v>
      </c>
      <c r="J2375" s="151">
        <f>$H$1825</f>
        <v>0</v>
      </c>
      <c r="K2375" s="151">
        <f>$H$1826</f>
        <v>0</v>
      </c>
      <c r="L2375" s="151">
        <f>$H$1827</f>
        <v>0</v>
      </c>
      <c r="M2375" s="151">
        <f>$H$1828</f>
        <v>0</v>
      </c>
      <c r="N2375" s="232" t="str">
        <f>$H$1829</f>
        <v xml:space="preserve">xxxxxx </v>
      </c>
      <c r="O2375" s="232" t="str">
        <f>$H$1830</f>
        <v xml:space="preserve">xxxxxx </v>
      </c>
    </row>
    <row r="2376" spans="1:15" x14ac:dyDescent="0.2">
      <c r="A2376" s="227" t="str">
        <f t="shared" si="284"/>
        <v>General Mgmt</v>
      </c>
      <c r="B2376" s="148"/>
      <c r="C2376" s="148"/>
      <c r="D2376" s="151">
        <f>$J$1819</f>
        <v>38454.140535416584</v>
      </c>
      <c r="E2376" s="151">
        <f>$J$1820</f>
        <v>38454.140535416584</v>
      </c>
      <c r="F2376" s="151">
        <f>$J$1821</f>
        <v>0</v>
      </c>
      <c r="G2376" s="151">
        <f>$J$1822</f>
        <v>0</v>
      </c>
      <c r="H2376" s="151">
        <f>$J$1823</f>
        <v>0</v>
      </c>
      <c r="I2376" s="151">
        <f>$J$1824</f>
        <v>0</v>
      </c>
      <c r="J2376" s="151">
        <f>$J$1825</f>
        <v>0</v>
      </c>
      <c r="K2376" s="151">
        <f>$J$1826</f>
        <v>0</v>
      </c>
      <c r="L2376" s="151">
        <f>$J$1827</f>
        <v>0</v>
      </c>
      <c r="M2376" s="151">
        <f>$J$1828</f>
        <v>0</v>
      </c>
      <c r="N2376" s="151">
        <f>$J$1829</f>
        <v>0</v>
      </c>
      <c r="O2376" s="151">
        <f>$J$1830</f>
        <v>0</v>
      </c>
    </row>
    <row r="2377" spans="1:15" x14ac:dyDescent="0.2">
      <c r="A2377" s="227" t="str">
        <f t="shared" si="284"/>
        <v>Acct &amp; Finance</v>
      </c>
      <c r="B2377" s="148"/>
      <c r="C2377" s="148"/>
      <c r="D2377" s="232">
        <f>$L$1819</f>
        <v>35643.163930428753</v>
      </c>
      <c r="E2377" s="232">
        <f>$L$1820</f>
        <v>0</v>
      </c>
      <c r="F2377" s="232">
        <f>$L$1821</f>
        <v>0</v>
      </c>
      <c r="G2377" s="232">
        <f>$L$1822</f>
        <v>0</v>
      </c>
      <c r="H2377" s="232">
        <f>$L$1823</f>
        <v>0</v>
      </c>
      <c r="I2377" s="232">
        <f>$L$1824</f>
        <v>35643.163930428753</v>
      </c>
      <c r="J2377" s="232">
        <f>$L$1825</f>
        <v>0</v>
      </c>
      <c r="K2377" s="232">
        <f>$L$1826</f>
        <v>0</v>
      </c>
      <c r="L2377" s="232">
        <f>$L$1827</f>
        <v>0</v>
      </c>
      <c r="M2377" s="232">
        <f>$L$1828</f>
        <v>0</v>
      </c>
      <c r="N2377" s="232">
        <f>$L$1829</f>
        <v>0</v>
      </c>
      <c r="O2377" s="232">
        <f>$L$1830</f>
        <v>0</v>
      </c>
    </row>
    <row r="2378" spans="1:15" x14ac:dyDescent="0.2">
      <c r="A2378" s="227" t="str">
        <f t="shared" si="284"/>
        <v>Engineering</v>
      </c>
      <c r="B2378" s="148"/>
      <c r="C2378" s="148"/>
      <c r="D2378" s="232">
        <f>$N$1819</f>
        <v>71536.327860857506</v>
      </c>
      <c r="E2378" s="232">
        <f>$N$1820</f>
        <v>35768.163930428753</v>
      </c>
      <c r="F2378" s="232">
        <f>$N$1821</f>
        <v>0</v>
      </c>
      <c r="G2378" s="232">
        <f>$N$1822</f>
        <v>0</v>
      </c>
      <c r="H2378" s="232">
        <f>$N$1823</f>
        <v>0</v>
      </c>
      <c r="I2378" s="232">
        <f>$N$1824</f>
        <v>0</v>
      </c>
      <c r="J2378" s="232">
        <f>$N$1825</f>
        <v>0</v>
      </c>
      <c r="K2378" s="232">
        <f>$N$1826</f>
        <v>0</v>
      </c>
      <c r="L2378" s="232">
        <f>$N$1827</f>
        <v>0</v>
      </c>
      <c r="M2378" s="232">
        <f>$N$1828</f>
        <v>0</v>
      </c>
      <c r="N2378" s="232">
        <f>$N$1829</f>
        <v>0</v>
      </c>
      <c r="O2378" s="232">
        <f>$N$1830</f>
        <v>0</v>
      </c>
    </row>
    <row r="2379" spans="1:15" x14ac:dyDescent="0.2">
      <c r="A2379" s="227" t="str">
        <f t="shared" si="284"/>
        <v>Sales / Mktg</v>
      </c>
      <c r="B2379" s="148"/>
      <c r="C2379" s="148"/>
      <c r="D2379" s="151">
        <f>$D$1939</f>
        <v>0</v>
      </c>
      <c r="E2379" s="151">
        <f>$D$1940</f>
        <v>0</v>
      </c>
      <c r="F2379" s="151">
        <f>$D$1941</f>
        <v>0</v>
      </c>
      <c r="G2379" s="151">
        <f>$D$1942</f>
        <v>0</v>
      </c>
      <c r="H2379" s="151">
        <f>$D$1943</f>
        <v>0</v>
      </c>
      <c r="I2379" s="151">
        <f>$D$1944</f>
        <v>0</v>
      </c>
      <c r="J2379" s="151">
        <f>$D$1945</f>
        <v>0</v>
      </c>
      <c r="K2379" s="151">
        <f>$D$1946</f>
        <v>0</v>
      </c>
      <c r="L2379" s="151">
        <f>$D$1947</f>
        <v>0</v>
      </c>
      <c r="M2379" s="151">
        <f>$D$1948</f>
        <v>0</v>
      </c>
      <c r="N2379" s="151">
        <f>$D$1949</f>
        <v>0</v>
      </c>
      <c r="O2379" s="151">
        <f>$D$1950</f>
        <v>0</v>
      </c>
    </row>
    <row r="2380" spans="1:15" x14ac:dyDescent="0.2">
      <c r="A2380" s="227" t="str">
        <f t="shared" si="284"/>
        <v>Cust Service</v>
      </c>
      <c r="B2380" s="148"/>
      <c r="C2380" s="148"/>
      <c r="D2380" s="151">
        <f>$F$1939</f>
        <v>0</v>
      </c>
      <c r="E2380" s="151">
        <f>$F$1940</f>
        <v>0</v>
      </c>
      <c r="F2380" s="151">
        <f>$F$1941</f>
        <v>0</v>
      </c>
      <c r="G2380" s="151">
        <f>$F$1942</f>
        <v>0</v>
      </c>
      <c r="H2380" s="151">
        <f>$F$1943</f>
        <v>0</v>
      </c>
      <c r="I2380" s="151">
        <f>$F$1944</f>
        <v>0</v>
      </c>
      <c r="J2380" s="151">
        <f>$F$1945</f>
        <v>0</v>
      </c>
      <c r="K2380" s="151">
        <f>$F$1946</f>
        <v>0</v>
      </c>
      <c r="L2380" s="151">
        <f>$F$1947</f>
        <v>0</v>
      </c>
      <c r="M2380" s="151">
        <f>$F$1948</f>
        <v>0</v>
      </c>
      <c r="N2380" s="151">
        <f>$F$1949</f>
        <v>0</v>
      </c>
      <c r="O2380" s="151">
        <f>$F$1950</f>
        <v>0</v>
      </c>
    </row>
    <row r="2381" spans="1:15" x14ac:dyDescent="0.2">
      <c r="A2381" s="227" t="str">
        <f t="shared" si="284"/>
        <v>Supervision</v>
      </c>
      <c r="B2381" s="148"/>
      <c r="C2381" s="148"/>
      <c r="D2381" s="232">
        <f>$H$1939</f>
        <v>0</v>
      </c>
      <c r="E2381" s="232">
        <f>$H$1940</f>
        <v>0</v>
      </c>
      <c r="F2381" s="232">
        <f>$H$1941</f>
        <v>50424.740437191293</v>
      </c>
      <c r="G2381" s="232">
        <f>$H$1942</f>
        <v>30254.844262314775</v>
      </c>
      <c r="H2381" s="232">
        <f>$H$1943</f>
        <v>30254.844262314775</v>
      </c>
      <c r="I2381" s="232">
        <f>$H$1944</f>
        <v>50424.740437191293</v>
      </c>
      <c r="J2381" s="232">
        <f>$H$1945</f>
        <v>0</v>
      </c>
      <c r="K2381" s="232">
        <f>$H$1946</f>
        <v>0</v>
      </c>
      <c r="L2381" s="232">
        <f>$H$1947</f>
        <v>0</v>
      </c>
      <c r="M2381" s="232">
        <f>$H$1948</f>
        <v>0</v>
      </c>
      <c r="N2381" s="232" t="str">
        <f>$H$1949</f>
        <v xml:space="preserve">xxxxxx </v>
      </c>
      <c r="O2381" s="232" t="str">
        <f>$H$1950</f>
        <v xml:space="preserve">xxxxxx </v>
      </c>
    </row>
    <row r="2382" spans="1:15" x14ac:dyDescent="0.2">
      <c r="A2382" s="227" t="str">
        <f t="shared" si="284"/>
        <v>Mat'ls Mgmt</v>
      </c>
      <c r="B2382" s="148"/>
      <c r="C2382" s="148"/>
      <c r="D2382" s="151">
        <f>-SUM(D$2370:D2381)</f>
        <v>-467094.4294953827</v>
      </c>
      <c r="E2382" s="232">
        <f>$J$1940</f>
        <v>0</v>
      </c>
      <c r="F2382" s="232">
        <f>$J$1941</f>
        <v>0</v>
      </c>
      <c r="G2382" s="232">
        <f>$J$1942</f>
        <v>0</v>
      </c>
      <c r="H2382" s="232">
        <f>$J$1943</f>
        <v>0</v>
      </c>
      <c r="I2382" s="232">
        <f>$J$1944</f>
        <v>0</v>
      </c>
      <c r="J2382" s="232">
        <f>$J$1945</f>
        <v>0</v>
      </c>
      <c r="K2382" s="232">
        <f>$J$1946</f>
        <v>0</v>
      </c>
      <c r="L2382" s="232">
        <f>$J$1947</f>
        <v>0</v>
      </c>
      <c r="M2382" s="232">
        <f>$J$1948</f>
        <v>0</v>
      </c>
      <c r="N2382" s="232">
        <f>$J$1949</f>
        <v>0</v>
      </c>
      <c r="O2382" s="232">
        <f>$J$1950</f>
        <v>0</v>
      </c>
    </row>
    <row r="2383" spans="1:15" x14ac:dyDescent="0.2">
      <c r="A2383" s="227" t="str">
        <f t="shared" si="284"/>
        <v>Quality Control</v>
      </c>
      <c r="B2383" s="148"/>
      <c r="C2383" s="148"/>
      <c r="D2383" s="151"/>
      <c r="E2383" s="151">
        <f>-SUM(E$2370:E2382)</f>
        <v>-531659.27580255934</v>
      </c>
      <c r="F2383" s="232">
        <f>$L$1941</f>
        <v>0</v>
      </c>
      <c r="G2383" s="232">
        <f>$L$1942</f>
        <v>0</v>
      </c>
      <c r="H2383" s="232">
        <f>$L$1943</f>
        <v>0</v>
      </c>
      <c r="I2383" s="232">
        <f>$L$1944</f>
        <v>0</v>
      </c>
      <c r="J2383" s="232">
        <f>$L$1945</f>
        <v>0</v>
      </c>
      <c r="K2383" s="232">
        <f>$L$1946</f>
        <v>0</v>
      </c>
      <c r="L2383" s="232">
        <f>$L$1947</f>
        <v>0</v>
      </c>
      <c r="M2383" s="232">
        <f>$L$1948</f>
        <v>0</v>
      </c>
      <c r="N2383" s="232">
        <f>$L$1949</f>
        <v>265829.63790127967</v>
      </c>
      <c r="O2383" s="232">
        <f>$L$1950</f>
        <v>0</v>
      </c>
    </row>
    <row r="2384" spans="1:15" x14ac:dyDescent="0.2">
      <c r="A2384" s="227" t="str">
        <f t="shared" si="284"/>
        <v>Set-Up Techs</v>
      </c>
      <c r="B2384" s="148"/>
      <c r="C2384" s="148"/>
      <c r="D2384" s="151"/>
      <c r="E2384" s="151"/>
      <c r="F2384" s="151">
        <f>-SUM(F$2370:F2383)</f>
        <v>-606926.69663650414</v>
      </c>
      <c r="G2384" s="232">
        <f>$N$1942</f>
        <v>0</v>
      </c>
      <c r="H2384" s="232">
        <f>$N$1943</f>
        <v>0</v>
      </c>
      <c r="I2384" s="232">
        <f>$N$1944</f>
        <v>0</v>
      </c>
      <c r="J2384" s="232">
        <f>$N$1945</f>
        <v>0</v>
      </c>
      <c r="K2384" s="232">
        <f>$N$1946</f>
        <v>0</v>
      </c>
      <c r="L2384" s="232">
        <f>$N$1947</f>
        <v>0</v>
      </c>
      <c r="M2384" s="232">
        <f>$N$1948</f>
        <v>0</v>
      </c>
      <c r="N2384" s="232">
        <f>$N$1949</f>
        <v>0</v>
      </c>
      <c r="O2384" s="232">
        <f>$N$1950</f>
        <v>0</v>
      </c>
    </row>
    <row r="2385" spans="1:15" x14ac:dyDescent="0.2">
      <c r="A2385" s="227" t="str">
        <f t="shared" si="284"/>
        <v>Mat'l Handling</v>
      </c>
      <c r="B2385" s="148"/>
      <c r="C2385" s="148"/>
      <c r="D2385" s="151"/>
      <c r="E2385" s="151"/>
      <c r="F2385" s="151"/>
      <c r="G2385" s="151">
        <f>-SUM(G$2370:G2384)</f>
        <v>-323123.79931506526</v>
      </c>
      <c r="H2385" s="232">
        <f>$D$2063</f>
        <v>0</v>
      </c>
      <c r="I2385" s="232">
        <f>$D$2064</f>
        <v>0</v>
      </c>
      <c r="J2385" s="232">
        <f>$D$2065</f>
        <v>0</v>
      </c>
      <c r="K2385" s="232">
        <f>$D$2066</f>
        <v>0</v>
      </c>
      <c r="L2385" s="232">
        <f>$D$2067</f>
        <v>0</v>
      </c>
      <c r="M2385" s="232">
        <f>$D$2068</f>
        <v>0</v>
      </c>
      <c r="N2385" s="232">
        <f>$D$2069</f>
        <v>80780.949828766315</v>
      </c>
      <c r="O2385" s="232">
        <f>$D$2070</f>
        <v>0</v>
      </c>
    </row>
    <row r="2386" spans="1:15" x14ac:dyDescent="0.2">
      <c r="A2386" s="227" t="str">
        <f t="shared" si="284"/>
        <v>Ship &amp; Receive</v>
      </c>
      <c r="B2386" s="148"/>
      <c r="C2386" s="148"/>
      <c r="D2386" s="151"/>
      <c r="E2386" s="151"/>
      <c r="F2386" s="151"/>
      <c r="G2386" s="151"/>
      <c r="H2386" s="151">
        <f>-SUM(H$2370:H2385)</f>
        <v>-276790.65563600237</v>
      </c>
      <c r="I2386" s="151">
        <f>$F$2064</f>
        <v>0</v>
      </c>
      <c r="J2386" s="151">
        <f>$F$2065</f>
        <v>0</v>
      </c>
      <c r="K2386" s="151">
        <f>$F$2066</f>
        <v>0</v>
      </c>
      <c r="L2386" s="151">
        <f>$F$2067</f>
        <v>0</v>
      </c>
      <c r="M2386" s="151">
        <f>$F$2068</f>
        <v>0</v>
      </c>
      <c r="N2386" s="151">
        <f>$F$2069</f>
        <v>0</v>
      </c>
      <c r="O2386" s="151">
        <f>$F$2070</f>
        <v>0</v>
      </c>
    </row>
    <row r="2387" spans="1:15" x14ac:dyDescent="0.2">
      <c r="A2387" s="227" t="str">
        <f t="shared" si="284"/>
        <v>Whse Labor</v>
      </c>
      <c r="B2387" s="148"/>
      <c r="C2387" s="148"/>
      <c r="D2387" s="151"/>
      <c r="E2387" s="151"/>
      <c r="F2387" s="151"/>
      <c r="G2387" s="151"/>
      <c r="H2387" s="151"/>
      <c r="I2387" s="151">
        <f>-SUM(I$2370:I2386)</f>
        <v>-547133.63462704385</v>
      </c>
      <c r="J2387" s="232" t="str">
        <f>$H$2065</f>
        <v xml:space="preserve">xxxxxx </v>
      </c>
      <c r="K2387" s="232" t="str">
        <f>$H$2066</f>
        <v xml:space="preserve">xxxxxx </v>
      </c>
      <c r="L2387" s="232" t="str">
        <f>$H$2067</f>
        <v xml:space="preserve">xxxxxx </v>
      </c>
      <c r="M2387" s="232" t="str">
        <f>$H$2068</f>
        <v xml:space="preserve">xxxxxx </v>
      </c>
      <c r="N2387" s="232" t="str">
        <f>$H$2069</f>
        <v xml:space="preserve">xxxxxx </v>
      </c>
      <c r="O2387" s="232" t="str">
        <f>$H$2070</f>
        <v xml:space="preserve">xxxxxx </v>
      </c>
    </row>
    <row r="2388" spans="1:15" x14ac:dyDescent="0.2">
      <c r="A2388" s="227" t="str">
        <f t="shared" si="284"/>
        <v>Future Use 16</v>
      </c>
      <c r="B2388" s="148"/>
      <c r="C2388" s="148"/>
      <c r="D2388" s="151"/>
      <c r="E2388" s="151"/>
      <c r="F2388" s="151"/>
      <c r="G2388" s="151"/>
      <c r="H2388" s="151"/>
      <c r="I2388" s="151"/>
      <c r="J2388" s="151">
        <f>-SUM(J$2370:J2387)</f>
        <v>0</v>
      </c>
      <c r="K2388" s="151">
        <f>$J$2066</f>
        <v>0</v>
      </c>
      <c r="L2388" s="151">
        <f>$J$2067</f>
        <v>0</v>
      </c>
      <c r="M2388" s="151">
        <f>$J$2068</f>
        <v>0</v>
      </c>
      <c r="N2388" s="151">
        <f>$J$2069</f>
        <v>0</v>
      </c>
      <c r="O2388" s="151">
        <f>$J$2070</f>
        <v>0</v>
      </c>
    </row>
    <row r="2389" spans="1:15" x14ac:dyDescent="0.2">
      <c r="A2389" s="227" t="str">
        <f t="shared" si="284"/>
        <v>Future Use 17</v>
      </c>
      <c r="B2389" s="148"/>
      <c r="C2389" s="148"/>
      <c r="D2389" s="151"/>
      <c r="E2389" s="151"/>
      <c r="F2389" s="151"/>
      <c r="G2389" s="151"/>
      <c r="H2389" s="151"/>
      <c r="I2389" s="151"/>
      <c r="J2389" s="151"/>
      <c r="K2389" s="151">
        <f>-SUM(K$2370:K2388)</f>
        <v>0</v>
      </c>
      <c r="L2389" s="151">
        <f>$L$2067</f>
        <v>0</v>
      </c>
      <c r="M2389" s="151">
        <f>$L$2068</f>
        <v>0</v>
      </c>
      <c r="N2389" s="151">
        <f>$L$2069</f>
        <v>0</v>
      </c>
      <c r="O2389" s="151">
        <f>$L$2070</f>
        <v>0</v>
      </c>
    </row>
    <row r="2390" spans="1:15" x14ac:dyDescent="0.2">
      <c r="A2390" s="227" t="str">
        <f t="shared" si="284"/>
        <v>Future Use 18</v>
      </c>
      <c r="B2390" s="148"/>
      <c r="C2390" s="148"/>
      <c r="D2390" s="151"/>
      <c r="E2390" s="151"/>
      <c r="F2390" s="151"/>
      <c r="G2390" s="151"/>
      <c r="H2390" s="151"/>
      <c r="I2390" s="151"/>
      <c r="J2390" s="151"/>
      <c r="L2390" s="151">
        <f>-SUM(L$2370:L2389)</f>
        <v>0</v>
      </c>
      <c r="M2390" s="151">
        <f>$N$2068</f>
        <v>0</v>
      </c>
      <c r="N2390" s="151">
        <f>$N$2069</f>
        <v>0</v>
      </c>
      <c r="O2390" s="151">
        <f>$N$2070</f>
        <v>0</v>
      </c>
    </row>
    <row r="2391" spans="1:15" x14ac:dyDescent="0.2">
      <c r="A2391" s="227" t="str">
        <f t="shared" si="284"/>
        <v>Future Use 19</v>
      </c>
      <c r="B2391" s="148"/>
      <c r="C2391" s="148"/>
      <c r="D2391" s="151"/>
      <c r="E2391" s="151"/>
      <c r="F2391" s="151"/>
      <c r="G2391" s="151"/>
      <c r="H2391" s="151"/>
      <c r="I2391" s="151"/>
      <c r="J2391" s="151"/>
      <c r="M2391" s="151">
        <f>-SUM(M$2370:M2390)</f>
        <v>0</v>
      </c>
      <c r="N2391" s="151">
        <f>$D$2189</f>
        <v>0</v>
      </c>
      <c r="O2391" s="151">
        <f>$D$2190</f>
        <v>0</v>
      </c>
    </row>
    <row r="2392" spans="1:15" x14ac:dyDescent="0.2">
      <c r="A2392" s="227" t="str">
        <f t="shared" si="284"/>
        <v>EquipHrSupt</v>
      </c>
      <c r="B2392" s="148"/>
      <c r="C2392" s="148"/>
      <c r="D2392" s="151"/>
      <c r="E2392" s="151"/>
      <c r="F2392" s="151"/>
      <c r="G2392" s="151"/>
      <c r="H2392" s="151"/>
      <c r="I2392" s="151"/>
      <c r="J2392" s="151"/>
      <c r="N2392" s="151">
        <f>-SUM(N$2370:N2391)</f>
        <v>-346610.58773004601</v>
      </c>
      <c r="O2392" s="232" t="str">
        <f>$F$2190</f>
        <v xml:space="preserve">xxxxxx </v>
      </c>
    </row>
    <row r="2393" spans="1:15" x14ac:dyDescent="0.2">
      <c r="A2393" s="227" t="str">
        <f t="shared" si="284"/>
        <v>LaborHrSupt</v>
      </c>
      <c r="B2393" s="148"/>
      <c r="C2393" s="148"/>
      <c r="D2393" s="152">
        <v>0</v>
      </c>
      <c r="E2393" s="152">
        <v>0</v>
      </c>
      <c r="F2393" s="152">
        <v>0</v>
      </c>
      <c r="G2393" s="152">
        <v>0</v>
      </c>
      <c r="H2393" s="152">
        <v>0</v>
      </c>
      <c r="I2393" s="152">
        <v>0</v>
      </c>
      <c r="J2393" s="152">
        <v>0</v>
      </c>
      <c r="N2393" s="152">
        <v>0</v>
      </c>
      <c r="O2393" s="228">
        <f>-SUM(O$2370:O2392)</f>
        <v>0</v>
      </c>
    </row>
    <row r="2394" spans="1:15" x14ac:dyDescent="0.2">
      <c r="B2394" s="148"/>
      <c r="C2394" s="215" t="s">
        <v>249</v>
      </c>
      <c r="D2394" s="152">
        <f t="shared" ref="D2394:O2394" si="285">SUM(D2373:D2393)</f>
        <v>-316773.20812379115</v>
      </c>
      <c r="E2394" s="152">
        <f t="shared" si="285"/>
        <v>-451390.05274041148</v>
      </c>
      <c r="F2394" s="152">
        <f t="shared" si="285"/>
        <v>-545544.9840754004</v>
      </c>
      <c r="G2394" s="152">
        <f t="shared" si="285"/>
        <v>-286294.77177840297</v>
      </c>
      <c r="H2394" s="152">
        <f t="shared" si="285"/>
        <v>-239961.6280993401</v>
      </c>
      <c r="I2394" s="152">
        <f t="shared" si="285"/>
        <v>-450108.75813551131</v>
      </c>
      <c r="J2394" s="152">
        <f t="shared" si="285"/>
        <v>0</v>
      </c>
      <c r="K2394" s="152">
        <f t="shared" si="285"/>
        <v>0</v>
      </c>
      <c r="L2394" s="152">
        <f t="shared" si="285"/>
        <v>0</v>
      </c>
      <c r="M2394" s="152">
        <f t="shared" si="285"/>
        <v>0</v>
      </c>
      <c r="N2394" s="152">
        <f t="shared" si="285"/>
        <v>0</v>
      </c>
      <c r="O2394" s="152">
        <f t="shared" si="285"/>
        <v>0</v>
      </c>
    </row>
    <row r="2395" spans="1:15" x14ac:dyDescent="0.2">
      <c r="A2395" s="229"/>
      <c r="B2395" s="148"/>
      <c r="C2395" s="148"/>
      <c r="D2395" s="151"/>
      <c r="E2395" s="151"/>
      <c r="F2395" s="151"/>
      <c r="G2395" s="151"/>
      <c r="H2395" s="151"/>
      <c r="I2395" s="151"/>
      <c r="J2395" s="151"/>
      <c r="N2395" s="151"/>
      <c r="O2395" s="151"/>
    </row>
    <row r="2396" spans="1:15" x14ac:dyDescent="0.2">
      <c r="A2396" s="233" t="s">
        <v>280</v>
      </c>
      <c r="B2396" s="148"/>
      <c r="C2396" s="148"/>
      <c r="D2396" s="154">
        <f t="shared" ref="D2396:J2396" si="286">D2370+D2394</f>
        <v>0</v>
      </c>
      <c r="E2396" s="154">
        <f t="shared" si="286"/>
        <v>0</v>
      </c>
      <c r="F2396" s="154">
        <f t="shared" si="286"/>
        <v>0</v>
      </c>
      <c r="G2396" s="154">
        <f t="shared" si="286"/>
        <v>0</v>
      </c>
      <c r="H2396" s="154">
        <f t="shared" si="286"/>
        <v>0</v>
      </c>
      <c r="I2396" s="154">
        <f t="shared" si="286"/>
        <v>0</v>
      </c>
      <c r="J2396" s="154">
        <f t="shared" si="286"/>
        <v>0</v>
      </c>
      <c r="K2396" s="154">
        <f>K2370+K2394</f>
        <v>0</v>
      </c>
      <c r="L2396" s="154">
        <f>L2370+L2394</f>
        <v>0</v>
      </c>
      <c r="M2396" s="154">
        <f>M2370+M2394</f>
        <v>0</v>
      </c>
      <c r="N2396" s="154">
        <f>N2370+N2394</f>
        <v>0</v>
      </c>
      <c r="O2396" s="154">
        <f>O2370+O2394</f>
        <v>0</v>
      </c>
    </row>
    <row r="2397" spans="1:15" x14ac:dyDescent="0.2">
      <c r="A2397" s="233"/>
      <c r="B2397" s="148"/>
      <c r="C2397" s="148"/>
      <c r="D2397" s="235"/>
      <c r="E2397" s="235"/>
      <c r="F2397" s="235"/>
      <c r="G2397" s="235"/>
      <c r="H2397" s="235"/>
      <c r="I2397" s="235"/>
      <c r="J2397" s="235"/>
      <c r="K2397" s="235"/>
      <c r="L2397" s="235"/>
      <c r="M2397" s="235"/>
    </row>
    <row r="2398" spans="1:15" x14ac:dyDescent="0.2">
      <c r="A2398" s="233"/>
      <c r="B2398" s="148"/>
      <c r="C2398" s="148"/>
      <c r="D2398" s="235"/>
      <c r="E2398" s="235"/>
      <c r="F2398" s="235"/>
      <c r="G2398" s="235"/>
      <c r="H2398" s="235"/>
      <c r="I2398" s="235"/>
      <c r="J2398" s="235"/>
      <c r="K2398" s="235"/>
      <c r="L2398" s="235"/>
      <c r="M2398" s="235"/>
    </row>
    <row r="2399" spans="1:15" x14ac:dyDescent="0.2">
      <c r="A2399" s="233"/>
      <c r="B2399" s="148"/>
      <c r="C2399" s="148"/>
      <c r="D2399" s="235"/>
      <c r="E2399" s="235"/>
      <c r="F2399" s="235"/>
      <c r="G2399" s="235"/>
      <c r="H2399" s="235"/>
      <c r="I2399" s="235"/>
      <c r="J2399" s="235"/>
      <c r="K2399" s="235"/>
      <c r="L2399" s="235"/>
      <c r="M2399" s="235"/>
    </row>
    <row r="2400" spans="1:15" x14ac:dyDescent="0.2">
      <c r="A2400" s="233"/>
      <c r="B2400" s="148"/>
      <c r="C2400" s="148"/>
      <c r="D2400" s="235"/>
      <c r="E2400" s="235"/>
      <c r="F2400" s="235"/>
      <c r="G2400" s="235"/>
      <c r="H2400" s="235"/>
      <c r="I2400" s="235"/>
      <c r="J2400" s="235"/>
      <c r="K2400" s="235"/>
      <c r="L2400" s="235"/>
      <c r="M2400" s="235"/>
    </row>
    <row r="2401" spans="1:15" x14ac:dyDescent="0.2">
      <c r="A2401" s="214" t="s">
        <v>261</v>
      </c>
      <c r="B2401" s="148"/>
      <c r="C2401" s="148"/>
      <c r="D2401" s="151"/>
      <c r="E2401" s="151"/>
      <c r="F2401" s="151"/>
      <c r="G2401" s="151"/>
      <c r="H2401" s="151"/>
      <c r="I2401" s="151"/>
      <c r="J2401" s="151"/>
      <c r="K2401" s="151"/>
      <c r="L2401" s="151"/>
      <c r="M2401" s="151"/>
      <c r="O2401" s="215" t="s">
        <v>234</v>
      </c>
    </row>
    <row r="2402" spans="1:15" x14ac:dyDescent="0.2">
      <c r="A2402" s="148" t="str">
        <f>A2</f>
        <v>Plumbco, Inc.</v>
      </c>
      <c r="B2402" s="148"/>
      <c r="C2402" s="148"/>
      <c r="D2402" s="151"/>
      <c r="E2402" s="151"/>
      <c r="F2402" s="151"/>
      <c r="G2402" s="151"/>
      <c r="H2402" s="151"/>
      <c r="I2402" s="151"/>
      <c r="J2402" s="151"/>
      <c r="K2402" s="151"/>
      <c r="L2402" s="151"/>
      <c r="M2402" s="151"/>
      <c r="N2402" s="148"/>
      <c r="O2402" s="216" t="s">
        <v>583</v>
      </c>
    </row>
    <row r="2403" spans="1:15" x14ac:dyDescent="0.2">
      <c r="A2403" s="238"/>
      <c r="B2403" s="148"/>
      <c r="C2403" s="148"/>
      <c r="D2403" s="151"/>
      <c r="E2403" s="151"/>
      <c r="F2403" s="151"/>
      <c r="G2403" s="151"/>
      <c r="H2403" s="151"/>
      <c r="I2403" s="151"/>
      <c r="J2403" s="151"/>
      <c r="K2403" s="151"/>
      <c r="L2403" s="151"/>
      <c r="M2403" s="151"/>
      <c r="N2403" s="218">
        <f ca="1">NOW()</f>
        <v>43970.333883912041</v>
      </c>
      <c r="O2403" s="219">
        <f ca="1">NOW()</f>
        <v>43970.333883912041</v>
      </c>
    </row>
    <row r="2404" spans="1:15" x14ac:dyDescent="0.2">
      <c r="A2404" s="238"/>
      <c r="B2404" s="148"/>
      <c r="C2404" s="148"/>
      <c r="D2404" s="151"/>
      <c r="E2404" s="151"/>
      <c r="F2404" s="151"/>
      <c r="G2404" s="151"/>
      <c r="H2404" s="151"/>
      <c r="I2404" s="151"/>
      <c r="J2404" s="151"/>
      <c r="K2404" s="151"/>
      <c r="L2404" s="151"/>
      <c r="M2404" s="151"/>
      <c r="N2404" s="151"/>
      <c r="O2404" s="151"/>
    </row>
    <row r="2405" spans="1:15" x14ac:dyDescent="0.2">
      <c r="A2405" s="238"/>
      <c r="B2405" s="148"/>
      <c r="C2405" s="148"/>
      <c r="D2405" s="151"/>
      <c r="E2405" s="151"/>
      <c r="F2405" s="151"/>
      <c r="G2405" s="151"/>
      <c r="H2405" s="151"/>
      <c r="I2405" s="151"/>
      <c r="J2405" s="151"/>
      <c r="K2405" s="151"/>
      <c r="L2405" s="151"/>
      <c r="M2405" s="151"/>
      <c r="N2405" s="151"/>
      <c r="O2405" s="151"/>
    </row>
    <row r="2406" spans="1:15" x14ac:dyDescent="0.2">
      <c r="A2406" s="148"/>
      <c r="B2406" s="148"/>
      <c r="C2406" s="148"/>
      <c r="D2406" s="401" t="s">
        <v>260</v>
      </c>
      <c r="E2406" s="402"/>
      <c r="F2406" s="402"/>
      <c r="G2406" s="402"/>
      <c r="H2406" s="402"/>
      <c r="I2406" s="402"/>
      <c r="J2406" s="402"/>
      <c r="K2406" s="402"/>
      <c r="L2406" s="402"/>
      <c r="M2406" s="402"/>
      <c r="N2406" s="402"/>
      <c r="O2406" s="403"/>
    </row>
    <row r="2407" spans="1:15" x14ac:dyDescent="0.2">
      <c r="A2407" s="148"/>
      <c r="B2407" s="148"/>
      <c r="C2407" s="148"/>
      <c r="D2407" s="241" t="str">
        <f>D130</f>
        <v>Rubber</v>
      </c>
      <c r="E2407" s="241" t="str">
        <f>D132</f>
        <v>T/P Supp #02</v>
      </c>
      <c r="F2407" s="241" t="str">
        <f>D134</f>
        <v>T/P Supp #03</v>
      </c>
      <c r="G2407" s="241" t="str">
        <f>D136</f>
        <v>T/P Supp #04</v>
      </c>
      <c r="H2407" s="241" t="str">
        <f>D138</f>
        <v>T/P Supp #05</v>
      </c>
      <c r="I2407" s="241" t="str">
        <f>D140</f>
        <v>T/P Supp #06</v>
      </c>
      <c r="J2407" s="241" t="str">
        <f>D142</f>
        <v>Purch Comps</v>
      </c>
      <c r="K2407" s="241" t="str">
        <f>D144</f>
        <v>Pkg Material</v>
      </c>
      <c r="L2407" s="241" t="str">
        <f>D146</f>
        <v>Molds</v>
      </c>
      <c r="M2407" s="241" t="str">
        <f>D148</f>
        <v>T/P Supp #10</v>
      </c>
      <c r="N2407" s="241" t="str">
        <f>D150</f>
        <v>T/P Supp #11</v>
      </c>
      <c r="O2407" s="241" t="str">
        <f>D152</f>
        <v>T/P Supp #12</v>
      </c>
    </row>
    <row r="2408" spans="1:15" x14ac:dyDescent="0.2">
      <c r="A2408" s="148" t="s">
        <v>236</v>
      </c>
      <c r="B2408" s="148"/>
      <c r="C2408" s="148"/>
      <c r="D2408" s="148"/>
      <c r="E2408" s="148"/>
      <c r="F2408" s="148"/>
      <c r="G2408" s="148"/>
      <c r="H2408" s="148"/>
      <c r="I2408" s="148"/>
      <c r="J2408" s="148"/>
      <c r="K2408" s="148"/>
      <c r="L2408" s="148"/>
    </row>
    <row r="2409" spans="1:15" x14ac:dyDescent="0.2">
      <c r="A2409" s="227" t="str">
        <f>A2349</f>
        <v>Salaries</v>
      </c>
      <c r="B2409" s="148"/>
      <c r="C2409" s="148"/>
      <c r="D2409" s="151"/>
      <c r="E2409" s="151"/>
      <c r="F2409" s="151"/>
      <c r="G2409" s="151"/>
      <c r="H2409" s="151"/>
      <c r="I2409" s="151"/>
      <c r="J2409" s="151"/>
      <c r="K2409" s="151"/>
      <c r="L2409" s="240"/>
    </row>
    <row r="2410" spans="1:15" x14ac:dyDescent="0.2">
      <c r="A2410" s="227" t="str">
        <f>A2350</f>
        <v>Hourly</v>
      </c>
      <c r="B2410" s="148"/>
      <c r="C2410" s="148"/>
      <c r="D2410" s="151"/>
      <c r="E2410" s="151"/>
      <c r="F2410" s="151"/>
      <c r="G2410" s="151"/>
      <c r="H2410" s="151"/>
      <c r="I2410" s="151"/>
      <c r="J2410" s="151"/>
      <c r="K2410" s="151"/>
      <c r="L2410" s="151"/>
    </row>
    <row r="2411" spans="1:15" x14ac:dyDescent="0.2">
      <c r="A2411" s="227" t="str">
        <f>A2351</f>
        <v>Paid time off benefits</v>
      </c>
      <c r="B2411" s="148"/>
      <c r="C2411" s="148"/>
      <c r="D2411" s="151"/>
      <c r="E2411" s="151"/>
      <c r="F2411" s="151"/>
      <c r="G2411" s="151"/>
      <c r="H2411" s="151"/>
      <c r="I2411" s="151"/>
      <c r="J2411" s="151"/>
      <c r="K2411" s="151"/>
      <c r="L2411" s="151"/>
    </row>
    <row r="2412" spans="1:15" x14ac:dyDescent="0.2">
      <c r="A2412" s="227" t="str">
        <f>A2352</f>
        <v>Overtime, shift premium &amp; special comp.</v>
      </c>
      <c r="B2412" s="148"/>
      <c r="C2412" s="148"/>
      <c r="D2412" s="151"/>
      <c r="E2412" s="151"/>
      <c r="F2412" s="151"/>
      <c r="G2412" s="151"/>
      <c r="H2412" s="151"/>
      <c r="I2412" s="151"/>
      <c r="J2412" s="151"/>
      <c r="K2412" s="151"/>
      <c r="L2412" s="151"/>
      <c r="M2412" s="151"/>
      <c r="N2412" s="151"/>
      <c r="O2412" s="151"/>
    </row>
    <row r="2413" spans="1:15" x14ac:dyDescent="0.2">
      <c r="B2413" s="148"/>
      <c r="C2413" s="215" t="s">
        <v>238</v>
      </c>
      <c r="D2413" s="151"/>
      <c r="E2413" s="151"/>
      <c r="F2413" s="151"/>
      <c r="G2413" s="151"/>
      <c r="H2413" s="151"/>
      <c r="I2413" s="151"/>
      <c r="J2413" s="151"/>
      <c r="K2413" s="151"/>
      <c r="L2413" s="151"/>
      <c r="M2413" s="151"/>
      <c r="N2413" s="151"/>
      <c r="O2413" s="151"/>
    </row>
    <row r="2414" spans="1:15" x14ac:dyDescent="0.2">
      <c r="A2414" s="148"/>
      <c r="B2414" s="148"/>
      <c r="C2414" s="148"/>
      <c r="D2414" s="151"/>
      <c r="E2414" s="151"/>
      <c r="F2414" s="151"/>
      <c r="G2414" s="151"/>
      <c r="H2414" s="151"/>
      <c r="I2414" s="151"/>
      <c r="J2414" s="151"/>
      <c r="K2414" s="151"/>
      <c r="L2414" s="151"/>
      <c r="M2414" s="151"/>
      <c r="N2414" s="151"/>
      <c r="O2414" s="151"/>
    </row>
    <row r="2415" spans="1:15" x14ac:dyDescent="0.2">
      <c r="A2415" s="229" t="s">
        <v>239</v>
      </c>
      <c r="B2415" s="148"/>
      <c r="C2415" s="148"/>
      <c r="D2415" s="151"/>
      <c r="E2415" s="151"/>
      <c r="F2415" s="151"/>
      <c r="G2415" s="151"/>
      <c r="H2415" s="151"/>
      <c r="I2415" s="151"/>
      <c r="J2415" s="151"/>
      <c r="K2415" s="151"/>
      <c r="L2415" s="151"/>
      <c r="M2415" s="151"/>
      <c r="N2415" s="151"/>
      <c r="O2415" s="151"/>
    </row>
    <row r="2416" spans="1:15" x14ac:dyDescent="0.2">
      <c r="A2416" s="227" t="str">
        <f>A2356</f>
        <v>Purchased Benefits and Taxes</v>
      </c>
      <c r="B2416" s="148"/>
      <c r="C2416" s="230"/>
      <c r="D2416" s="151"/>
      <c r="E2416" s="151"/>
      <c r="F2416" s="151"/>
      <c r="G2416" s="151"/>
      <c r="H2416" s="151"/>
      <c r="I2416" s="151"/>
      <c r="J2416" s="151"/>
      <c r="K2416" s="151"/>
      <c r="L2416" s="151"/>
      <c r="M2416" s="151"/>
      <c r="N2416" s="151"/>
      <c r="O2416" s="151"/>
    </row>
    <row r="2417" spans="1:15" x14ac:dyDescent="0.2">
      <c r="A2417" s="227" t="str">
        <f>A2357</f>
        <v>Salary fringes @</v>
      </c>
      <c r="B2417" s="148"/>
      <c r="C2417" s="231">
        <f>C2357</f>
        <v>0.24077568442196101</v>
      </c>
      <c r="D2417" s="151"/>
      <c r="E2417" s="151"/>
      <c r="F2417" s="151"/>
      <c r="G2417" s="151"/>
      <c r="H2417" s="151"/>
      <c r="I2417" s="151"/>
      <c r="J2417" s="151"/>
      <c r="K2417" s="151"/>
      <c r="L2417" s="151"/>
      <c r="M2417" s="151"/>
      <c r="N2417" s="151"/>
      <c r="O2417" s="151"/>
    </row>
    <row r="2418" spans="1:15" x14ac:dyDescent="0.2">
      <c r="A2418" s="227" t="str">
        <f>A2358</f>
        <v>Hourly fringes @</v>
      </c>
      <c r="B2418" s="148"/>
      <c r="C2418" s="231">
        <f>C2358</f>
        <v>0.54657029832312143</v>
      </c>
      <c r="D2418" s="151"/>
      <c r="E2418" s="151"/>
      <c r="F2418" s="151"/>
      <c r="G2418" s="151"/>
      <c r="H2418" s="151"/>
      <c r="I2418" s="151"/>
      <c r="J2418" s="151"/>
      <c r="K2418" s="151"/>
      <c r="L2418" s="151"/>
      <c r="M2418" s="151"/>
      <c r="N2418" s="151"/>
      <c r="O2418" s="151"/>
    </row>
    <row r="2419" spans="1:15" x14ac:dyDescent="0.2">
      <c r="B2419" s="148"/>
      <c r="C2419" s="215" t="s">
        <v>240</v>
      </c>
      <c r="D2419" s="151"/>
      <c r="E2419" s="151"/>
      <c r="F2419" s="151"/>
      <c r="G2419" s="151"/>
      <c r="H2419" s="151"/>
      <c r="I2419" s="151"/>
      <c r="J2419" s="151"/>
      <c r="K2419" s="151"/>
      <c r="L2419" s="151"/>
      <c r="M2419" s="151"/>
      <c r="N2419" s="151"/>
      <c r="O2419" s="151"/>
    </row>
    <row r="2420" spans="1:15" x14ac:dyDescent="0.2">
      <c r="A2420" s="229"/>
      <c r="B2420" s="148"/>
      <c r="C2420" s="148"/>
      <c r="D2420" s="151"/>
      <c r="E2420" s="151"/>
      <c r="F2420" s="151"/>
      <c r="G2420" s="151"/>
      <c r="H2420" s="151"/>
      <c r="I2420" s="151"/>
      <c r="J2420" s="151"/>
      <c r="K2420" s="151"/>
      <c r="L2420" s="151"/>
      <c r="M2420" s="151"/>
      <c r="N2420" s="151"/>
      <c r="O2420" s="151"/>
    </row>
    <row r="2421" spans="1:15" x14ac:dyDescent="0.2">
      <c r="A2421" s="229" t="s">
        <v>241</v>
      </c>
      <c r="B2421" s="148"/>
      <c r="C2421" s="148"/>
      <c r="D2421" s="151"/>
      <c r="E2421" s="151"/>
      <c r="F2421" s="151"/>
      <c r="G2421" s="151"/>
      <c r="H2421" s="151"/>
      <c r="I2421" s="151"/>
      <c r="J2421" s="151"/>
      <c r="K2421" s="151"/>
      <c r="L2421" s="151"/>
    </row>
    <row r="2422" spans="1:15" x14ac:dyDescent="0.2">
      <c r="A2422" s="227" t="str">
        <f t="shared" ref="A2422:A2428" si="287">A2362</f>
        <v>Depreciation</v>
      </c>
      <c r="B2422" s="148"/>
      <c r="C2422" s="148"/>
      <c r="D2422" s="151">
        <f>IF($D$1253=1,$B$1412,$B$1232)</f>
        <v>0</v>
      </c>
      <c r="E2422" s="151">
        <f>IF($D$1253=1,$B$1413,$B$1233)</f>
        <v>0</v>
      </c>
      <c r="F2422" s="151">
        <f>IF($D$1253=1,$B$1414,$B$1234)</f>
        <v>0</v>
      </c>
      <c r="G2422" s="151">
        <f>IF($D$1253=1,$B$1415,$B$1235)</f>
        <v>0</v>
      </c>
      <c r="H2422" s="151">
        <f>IF($D$1253=1,$B$1416,$B$1236)</f>
        <v>0</v>
      </c>
      <c r="I2422" s="151">
        <f>IF($D$1253=1,$B$1417,$B$1237)</f>
        <v>0</v>
      </c>
      <c r="J2422" s="151">
        <f>IF($D$1253=1,$B$1418,$B$1238)</f>
        <v>0</v>
      </c>
      <c r="K2422" s="151">
        <f>IF($D$1253=1,$B$1419,$B$1239)</f>
        <v>0</v>
      </c>
      <c r="L2422" s="151">
        <f>IF($D$1253=1,$B$1420,$B$1240)</f>
        <v>0</v>
      </c>
      <c r="M2422" s="151">
        <f>IF($D$1253=1,$B$1421,$B$1241)</f>
        <v>0</v>
      </c>
      <c r="N2422" s="151">
        <f>IF($D$1253=1,$B$1422,$B$1242)</f>
        <v>0</v>
      </c>
      <c r="O2422" s="151">
        <f>IF($D$1253=1,$B$1423,$B$1243)</f>
        <v>0</v>
      </c>
    </row>
    <row r="2423" spans="1:15" x14ac:dyDescent="0.2">
      <c r="A2423" s="227" t="str">
        <f t="shared" si="287"/>
        <v>Cost of capital</v>
      </c>
      <c r="B2423" s="148"/>
      <c r="C2423" s="148"/>
      <c r="D2423" s="151">
        <f>$D$1232+G1277</f>
        <v>0</v>
      </c>
      <c r="E2423" s="151">
        <f>$D$1233+G1278</f>
        <v>0</v>
      </c>
      <c r="F2423" s="151">
        <f>$D$1234+G1279</f>
        <v>0</v>
      </c>
      <c r="G2423" s="151">
        <f>$D$1235+G1280</f>
        <v>0</v>
      </c>
      <c r="H2423" s="151">
        <f>$D$1236+G1281</f>
        <v>0</v>
      </c>
      <c r="I2423" s="151">
        <f>$D$1237+G1282</f>
        <v>0</v>
      </c>
      <c r="J2423" s="151">
        <f>$D$1238+G1283</f>
        <v>0</v>
      </c>
      <c r="K2423" s="151">
        <f>$D$1239+G1284</f>
        <v>0</v>
      </c>
      <c r="L2423" s="151">
        <f>$D$1240+G1285</f>
        <v>0</v>
      </c>
      <c r="M2423" s="151">
        <f>$D$1241+G1286</f>
        <v>0</v>
      </c>
      <c r="N2423" s="151">
        <f>$D$1242+G1287</f>
        <v>0</v>
      </c>
      <c r="O2423" s="151">
        <f>$D$1243+G1288</f>
        <v>0</v>
      </c>
    </row>
    <row r="2424" spans="1:15" x14ac:dyDescent="0.2">
      <c r="A2424" s="227" t="str">
        <f t="shared" si="287"/>
        <v>Leases and rentals</v>
      </c>
      <c r="B2424" s="148"/>
      <c r="C2424" s="148"/>
      <c r="D2424" s="151">
        <f>IF($D$1253=1,0,$D$1352)</f>
        <v>0</v>
      </c>
      <c r="E2424" s="151">
        <f>IF($D$1253=1,0,$D$1353)</f>
        <v>0</v>
      </c>
      <c r="F2424" s="151">
        <f>IF($D$1253=1,0,$D$1354)</f>
        <v>0</v>
      </c>
      <c r="G2424" s="151">
        <f>IF($D$1253=1,0,$D$1355)</f>
        <v>0</v>
      </c>
      <c r="H2424" s="151">
        <f>IF($D$1253=1,0,$D$1356)</f>
        <v>0</v>
      </c>
      <c r="I2424" s="151">
        <f>IF($D$1253=1,0,$D$1357)</f>
        <v>0</v>
      </c>
      <c r="J2424" s="151">
        <f>IF($D$1253=1,0,$D$1358)</f>
        <v>0</v>
      </c>
      <c r="K2424" s="151">
        <f>IF($D$1253=1,0,$D$1359)</f>
        <v>0</v>
      </c>
      <c r="L2424" s="151">
        <f>IF($D$1253=1,0,$D$1360)</f>
        <v>0</v>
      </c>
      <c r="M2424" s="151">
        <f>IF($D$1253=1,0,$D$1361)</f>
        <v>0</v>
      </c>
      <c r="N2424" s="151">
        <f>IF($D$1253=1,0,$D$1362)</f>
        <v>0</v>
      </c>
      <c r="O2424" s="151">
        <f>IF($D$1253=1,0,$D$1363)</f>
        <v>0</v>
      </c>
    </row>
    <row r="2425" spans="1:15" x14ac:dyDescent="0.2">
      <c r="A2425" s="227" t="str">
        <f t="shared" si="287"/>
        <v>Utilities</v>
      </c>
      <c r="B2425" s="148"/>
      <c r="C2425" s="148"/>
      <c r="D2425" s="151"/>
      <c r="E2425" s="151"/>
      <c r="F2425" s="151"/>
      <c r="G2425" s="151"/>
      <c r="H2425" s="151"/>
      <c r="I2425" s="151"/>
      <c r="J2425" s="151"/>
      <c r="K2425" s="151"/>
      <c r="L2425" s="151"/>
    </row>
    <row r="2426" spans="1:15" x14ac:dyDescent="0.2">
      <c r="A2426" s="227" t="str">
        <f t="shared" si="287"/>
        <v>Purch maint. &amp; supplies</v>
      </c>
      <c r="B2426" s="148"/>
      <c r="C2426" s="148"/>
      <c r="D2426" s="151"/>
      <c r="E2426" s="151"/>
      <c r="F2426" s="151"/>
      <c r="G2426" s="151"/>
      <c r="H2426" s="151"/>
      <c r="I2426" s="151"/>
      <c r="J2426" s="151"/>
      <c r="K2426" s="151"/>
      <c r="L2426" s="151"/>
    </row>
    <row r="2427" spans="1:15" x14ac:dyDescent="0.2">
      <c r="A2427" s="227" t="str">
        <f t="shared" si="287"/>
        <v>Administrative supplies</v>
      </c>
      <c r="B2427" s="148"/>
      <c r="C2427" s="148"/>
      <c r="D2427" s="151"/>
      <c r="E2427" s="151"/>
      <c r="F2427" s="151"/>
      <c r="G2427" s="151"/>
      <c r="H2427" s="151"/>
      <c r="I2427" s="151"/>
      <c r="J2427" s="151"/>
      <c r="K2427" s="151"/>
      <c r="L2427" s="151"/>
    </row>
    <row r="2428" spans="1:15" x14ac:dyDescent="0.2">
      <c r="A2428" s="227" t="str">
        <f t="shared" si="287"/>
        <v>Other fixed and budgeted expenses</v>
      </c>
      <c r="B2428" s="148"/>
      <c r="C2428" s="148"/>
      <c r="D2428" s="228">
        <f>$C$1651</f>
        <v>120000</v>
      </c>
      <c r="E2428" s="228">
        <f>$C$1652</f>
        <v>0</v>
      </c>
      <c r="F2428" s="228">
        <f>$C$1653</f>
        <v>0</v>
      </c>
      <c r="G2428" s="228">
        <f>$C$1654</f>
        <v>0</v>
      </c>
      <c r="H2428" s="228">
        <f>$C$1655</f>
        <v>0</v>
      </c>
      <c r="I2428" s="228">
        <f>$C$1656</f>
        <v>0</v>
      </c>
      <c r="J2428" s="228">
        <f>$C$1657</f>
        <v>45000</v>
      </c>
      <c r="K2428" s="228">
        <f>$C$1658</f>
        <v>20000</v>
      </c>
      <c r="L2428" s="228">
        <f>$C$1659</f>
        <v>2500</v>
      </c>
      <c r="M2428" s="228">
        <f>$C$1660</f>
        <v>0</v>
      </c>
      <c r="N2428" s="228">
        <f>$C$1661</f>
        <v>0</v>
      </c>
      <c r="O2428" s="228">
        <f>$C$1662</f>
        <v>0</v>
      </c>
    </row>
    <row r="2429" spans="1:15" x14ac:dyDescent="0.2">
      <c r="B2429" s="148"/>
      <c r="C2429" s="215" t="s">
        <v>246</v>
      </c>
      <c r="D2429" s="228">
        <f t="shared" ref="D2429:O2429" si="288">SUM(D2422:D2428)</f>
        <v>120000</v>
      </c>
      <c r="E2429" s="228">
        <f t="shared" si="288"/>
        <v>0</v>
      </c>
      <c r="F2429" s="228">
        <f t="shared" si="288"/>
        <v>0</v>
      </c>
      <c r="G2429" s="228">
        <f t="shared" si="288"/>
        <v>0</v>
      </c>
      <c r="H2429" s="228">
        <f t="shared" si="288"/>
        <v>0</v>
      </c>
      <c r="I2429" s="228">
        <f t="shared" si="288"/>
        <v>0</v>
      </c>
      <c r="J2429" s="228">
        <f t="shared" si="288"/>
        <v>45000</v>
      </c>
      <c r="K2429" s="228">
        <f t="shared" si="288"/>
        <v>20000</v>
      </c>
      <c r="L2429" s="228">
        <f t="shared" si="288"/>
        <v>2500</v>
      </c>
      <c r="M2429" s="228">
        <f t="shared" si="288"/>
        <v>0</v>
      </c>
      <c r="N2429" s="228">
        <f t="shared" si="288"/>
        <v>0</v>
      </c>
      <c r="O2429" s="228">
        <f t="shared" si="288"/>
        <v>0</v>
      </c>
    </row>
    <row r="2430" spans="1:15" x14ac:dyDescent="0.2">
      <c r="A2430" s="229" t="s">
        <v>247</v>
      </c>
      <c r="B2430" s="148"/>
      <c r="D2430" s="151">
        <f t="shared" ref="D2430:O2430" si="289">D2429+D2419</f>
        <v>120000</v>
      </c>
      <c r="E2430" s="151">
        <f t="shared" si="289"/>
        <v>0</v>
      </c>
      <c r="F2430" s="151">
        <f t="shared" si="289"/>
        <v>0</v>
      </c>
      <c r="G2430" s="151">
        <f t="shared" si="289"/>
        <v>0</v>
      </c>
      <c r="H2430" s="151">
        <f t="shared" si="289"/>
        <v>0</v>
      </c>
      <c r="I2430" s="151">
        <f t="shared" si="289"/>
        <v>0</v>
      </c>
      <c r="J2430" s="151">
        <f t="shared" si="289"/>
        <v>45000</v>
      </c>
      <c r="K2430" s="151">
        <f t="shared" si="289"/>
        <v>20000</v>
      </c>
      <c r="L2430" s="151">
        <f t="shared" si="289"/>
        <v>2500</v>
      </c>
      <c r="M2430" s="151">
        <f t="shared" si="289"/>
        <v>0</v>
      </c>
      <c r="N2430" s="151">
        <f t="shared" si="289"/>
        <v>0</v>
      </c>
      <c r="O2430" s="151">
        <f t="shared" si="289"/>
        <v>0</v>
      </c>
    </row>
    <row r="2431" spans="1:15" x14ac:dyDescent="0.2">
      <c r="A2431" s="229"/>
      <c r="B2431" s="148"/>
      <c r="C2431" s="148"/>
      <c r="D2431" s="151"/>
      <c r="E2431" s="151"/>
      <c r="F2431" s="151"/>
      <c r="G2431" s="151"/>
      <c r="H2431" s="151"/>
      <c r="I2431" s="151"/>
      <c r="J2431" s="151"/>
      <c r="K2431" s="151"/>
      <c r="L2431" s="151"/>
    </row>
    <row r="2432" spans="1:15" x14ac:dyDescent="0.2">
      <c r="A2432" s="229" t="s">
        <v>248</v>
      </c>
      <c r="B2432" s="148"/>
      <c r="C2432" s="148"/>
      <c r="D2432" s="151"/>
      <c r="E2432" s="151"/>
      <c r="F2432" s="151"/>
      <c r="G2432" s="151"/>
      <c r="H2432" s="151"/>
      <c r="I2432" s="151"/>
      <c r="J2432" s="151"/>
      <c r="K2432" s="151"/>
      <c r="L2432" s="151"/>
    </row>
    <row r="2433" spans="1:15" x14ac:dyDescent="0.2">
      <c r="A2433" s="227" t="str">
        <f t="shared" ref="A2433:A2453" si="290">A2373</f>
        <v>Maintenance</v>
      </c>
      <c r="B2433" s="148"/>
      <c r="C2433" s="148"/>
      <c r="D2433" s="151">
        <f>$D$1832</f>
        <v>0</v>
      </c>
      <c r="E2433" s="151">
        <f>$D$1833</f>
        <v>0</v>
      </c>
      <c r="F2433" s="151">
        <f>$D$1834</f>
        <v>0</v>
      </c>
      <c r="G2433" s="151">
        <f>$D$1835</f>
        <v>0</v>
      </c>
      <c r="H2433" s="151">
        <f>$D$1836</f>
        <v>0</v>
      </c>
      <c r="I2433" s="151">
        <f>$D$1837</f>
        <v>0</v>
      </c>
      <c r="J2433" s="151">
        <f>$D$1838</f>
        <v>0</v>
      </c>
      <c r="K2433" s="151">
        <f>$D$1839</f>
        <v>0</v>
      </c>
      <c r="L2433" s="151">
        <f>$D$1840</f>
        <v>0</v>
      </c>
      <c r="M2433" s="151">
        <f>$D$1841</f>
        <v>0</v>
      </c>
      <c r="N2433" s="151">
        <f>$D$1842</f>
        <v>0</v>
      </c>
      <c r="O2433" s="151">
        <f>$D$1843</f>
        <v>0</v>
      </c>
    </row>
    <row r="2434" spans="1:15" x14ac:dyDescent="0.2">
      <c r="A2434" s="227" t="str">
        <f t="shared" si="290"/>
        <v>Bldg &amp; Grounds</v>
      </c>
      <c r="B2434" s="148"/>
      <c r="C2434" s="148"/>
      <c r="D2434" s="151">
        <f>$F$1832</f>
        <v>10400.810917109387</v>
      </c>
      <c r="E2434" s="151">
        <f>$F$1833</f>
        <v>0</v>
      </c>
      <c r="F2434" s="151">
        <f>$F$1834</f>
        <v>0</v>
      </c>
      <c r="G2434" s="151">
        <f>$F$1835</f>
        <v>0</v>
      </c>
      <c r="H2434" s="151">
        <f>$F$1836</f>
        <v>0</v>
      </c>
      <c r="I2434" s="151">
        <f>$F$1837</f>
        <v>0</v>
      </c>
      <c r="J2434" s="151">
        <f>$F$1838</f>
        <v>10400.810917109387</v>
      </c>
      <c r="K2434" s="151">
        <f>$F$1839</f>
        <v>5200.4054585546937</v>
      </c>
      <c r="L2434" s="151">
        <f>$F$1840</f>
        <v>6240.486550265633</v>
      </c>
      <c r="M2434" s="151">
        <f>$F$1841</f>
        <v>0</v>
      </c>
      <c r="N2434" s="151">
        <f>$F$1842</f>
        <v>0</v>
      </c>
      <c r="O2434" s="151">
        <f>$F$1843</f>
        <v>0</v>
      </c>
    </row>
    <row r="2435" spans="1:15" x14ac:dyDescent="0.2">
      <c r="A2435" s="227" t="str">
        <f t="shared" si="290"/>
        <v>Hum Resource</v>
      </c>
      <c r="B2435" s="148"/>
      <c r="C2435" s="148"/>
      <c r="D2435" s="232" t="str">
        <f>$H$1832</f>
        <v xml:space="preserve">xxxxxx </v>
      </c>
      <c r="E2435" s="232" t="str">
        <f>$H$1833</f>
        <v xml:space="preserve">xxxxxx </v>
      </c>
      <c r="F2435" s="232" t="str">
        <f>$H$1834</f>
        <v xml:space="preserve">xxxxxx </v>
      </c>
      <c r="G2435" s="232" t="str">
        <f>$H$1835</f>
        <v xml:space="preserve">xxxxxx </v>
      </c>
      <c r="H2435" s="232" t="str">
        <f>$H$1836</f>
        <v xml:space="preserve">xxxxxx </v>
      </c>
      <c r="I2435" s="232" t="str">
        <f>$H$1837</f>
        <v xml:space="preserve">xxxxxx </v>
      </c>
      <c r="J2435" s="232" t="str">
        <f>$H$1838</f>
        <v xml:space="preserve">xxxxxx </v>
      </c>
      <c r="K2435" s="232" t="str">
        <f>$H$1839</f>
        <v xml:space="preserve">xxxxxx </v>
      </c>
      <c r="L2435" s="232" t="str">
        <f>$H$1840</f>
        <v xml:space="preserve">xxxxxx </v>
      </c>
      <c r="M2435" s="232" t="str">
        <f>$H$1841</f>
        <v xml:space="preserve">xxxxxx </v>
      </c>
      <c r="N2435" s="232" t="str">
        <f>$H$1842</f>
        <v xml:space="preserve">xxxxxx </v>
      </c>
      <c r="O2435" s="232" t="str">
        <f>$H$1843</f>
        <v xml:space="preserve">xxxxxx </v>
      </c>
    </row>
    <row r="2436" spans="1:15" x14ac:dyDescent="0.2">
      <c r="A2436" s="227" t="str">
        <f t="shared" si="290"/>
        <v>General Mgmt</v>
      </c>
      <c r="B2436" s="148"/>
      <c r="C2436" s="148"/>
      <c r="D2436" s="151">
        <f>$J$1832</f>
        <v>0</v>
      </c>
      <c r="E2436" s="151">
        <f>$J$1833</f>
        <v>0</v>
      </c>
      <c r="F2436" s="151">
        <f>$J$1834</f>
        <v>0</v>
      </c>
      <c r="G2436" s="151">
        <f>$J$1835</f>
        <v>0</v>
      </c>
      <c r="H2436" s="151">
        <f>$J$1836</f>
        <v>0</v>
      </c>
      <c r="I2436" s="151">
        <f>$J$1837</f>
        <v>0</v>
      </c>
      <c r="J2436" s="151">
        <f>$J$1838</f>
        <v>0</v>
      </c>
      <c r="K2436" s="151">
        <f>$J$1839</f>
        <v>0</v>
      </c>
      <c r="L2436" s="151">
        <f>$J$1840</f>
        <v>0</v>
      </c>
      <c r="M2436" s="151">
        <f>$J$1841</f>
        <v>0</v>
      </c>
      <c r="N2436" s="151">
        <f>$J$1842</f>
        <v>0</v>
      </c>
      <c r="O2436" s="151">
        <f>$J$1843</f>
        <v>0</v>
      </c>
    </row>
    <row r="2437" spans="1:15" x14ac:dyDescent="0.2">
      <c r="A2437" s="227" t="str">
        <f t="shared" si="290"/>
        <v>Acct &amp; Finance</v>
      </c>
      <c r="B2437" s="148"/>
      <c r="C2437" s="148"/>
      <c r="D2437" s="232">
        <f>$L$1832</f>
        <v>35643.163930428753</v>
      </c>
      <c r="E2437" s="232">
        <f>$L$1833</f>
        <v>0</v>
      </c>
      <c r="F2437" s="232">
        <f>$L$1834</f>
        <v>0</v>
      </c>
      <c r="G2437" s="232">
        <f>$L$1835</f>
        <v>0</v>
      </c>
      <c r="H2437" s="232">
        <f>$L$1836</f>
        <v>0</v>
      </c>
      <c r="I2437" s="232">
        <f>$L$1837</f>
        <v>0</v>
      </c>
      <c r="J2437" s="232">
        <f>$L$1838</f>
        <v>35643.163930428753</v>
      </c>
      <c r="K2437" s="232">
        <f>$L$1839</f>
        <v>35643.163930428753</v>
      </c>
      <c r="L2437" s="232">
        <f>$L$1840</f>
        <v>0</v>
      </c>
      <c r="M2437" s="232">
        <f>$L$1841</f>
        <v>0</v>
      </c>
      <c r="N2437" s="232">
        <f>$L$1842</f>
        <v>0</v>
      </c>
      <c r="O2437" s="232">
        <f>$L$1843</f>
        <v>0</v>
      </c>
    </row>
    <row r="2438" spans="1:15" x14ac:dyDescent="0.2">
      <c r="A2438" s="227" t="str">
        <f t="shared" si="290"/>
        <v>Engineering</v>
      </c>
      <c r="B2438" s="148"/>
      <c r="C2438" s="148"/>
      <c r="D2438" s="232">
        <f>$N$1832</f>
        <v>0</v>
      </c>
      <c r="E2438" s="232">
        <f>$N$1833</f>
        <v>0</v>
      </c>
      <c r="F2438" s="232">
        <f>$N$1834</f>
        <v>0</v>
      </c>
      <c r="G2438" s="232">
        <f>$N$1835</f>
        <v>0</v>
      </c>
      <c r="H2438" s="232">
        <f>$N$1836</f>
        <v>0</v>
      </c>
      <c r="I2438" s="232">
        <f>$N$1837</f>
        <v>0</v>
      </c>
      <c r="J2438" s="232">
        <f>$N$1838</f>
        <v>35768.163930428753</v>
      </c>
      <c r="K2438" s="232">
        <f>$N$1839</f>
        <v>0</v>
      </c>
      <c r="L2438" s="232">
        <f>$N$1840</f>
        <v>143072.65572171501</v>
      </c>
      <c r="M2438" s="232">
        <f>$N$1841</f>
        <v>0</v>
      </c>
      <c r="N2438" s="232">
        <f>$N$1842</f>
        <v>0</v>
      </c>
      <c r="O2438" s="232">
        <f>$N$1843</f>
        <v>0</v>
      </c>
    </row>
    <row r="2439" spans="1:15" x14ac:dyDescent="0.2">
      <c r="A2439" s="227" t="str">
        <f t="shared" si="290"/>
        <v>Sales / Mktg</v>
      </c>
      <c r="B2439" s="148"/>
      <c r="C2439" s="148"/>
      <c r="D2439" s="151">
        <f>$D$1952</f>
        <v>0</v>
      </c>
      <c r="E2439" s="151">
        <f>$D$1953</f>
        <v>0</v>
      </c>
      <c r="F2439" s="151">
        <f>$D$1954</f>
        <v>0</v>
      </c>
      <c r="G2439" s="151">
        <f>$D$1955</f>
        <v>0</v>
      </c>
      <c r="H2439" s="151">
        <f>$D$1956</f>
        <v>0</v>
      </c>
      <c r="I2439" s="151">
        <f>$D$1957</f>
        <v>0</v>
      </c>
      <c r="J2439" s="151">
        <f>$D$1958</f>
        <v>0</v>
      </c>
      <c r="K2439" s="151">
        <f>$D$1959</f>
        <v>0</v>
      </c>
      <c r="L2439" s="151">
        <f>$D$1960</f>
        <v>0</v>
      </c>
      <c r="M2439" s="151">
        <f>$D$1961</f>
        <v>0</v>
      </c>
      <c r="N2439" s="151">
        <f>$D$1962</f>
        <v>0</v>
      </c>
      <c r="O2439" s="151">
        <f>$D$1963</f>
        <v>0</v>
      </c>
    </row>
    <row r="2440" spans="1:15" x14ac:dyDescent="0.2">
      <c r="A2440" s="227" t="str">
        <f t="shared" si="290"/>
        <v>Cust Service</v>
      </c>
      <c r="B2440" s="148"/>
      <c r="C2440" s="148"/>
      <c r="D2440" s="151">
        <f>$F$1952</f>
        <v>0</v>
      </c>
      <c r="E2440" s="151">
        <f>$F$1953</f>
        <v>0</v>
      </c>
      <c r="F2440" s="151">
        <f>$F$1954</f>
        <v>0</v>
      </c>
      <c r="G2440" s="151">
        <f>$F$1955</f>
        <v>0</v>
      </c>
      <c r="H2440" s="151">
        <f>$F$1956</f>
        <v>0</v>
      </c>
      <c r="I2440" s="151">
        <f>$F$1957</f>
        <v>0</v>
      </c>
      <c r="J2440" s="151">
        <f>$F$1958</f>
        <v>0</v>
      </c>
      <c r="K2440" s="151">
        <f>$F$1959</f>
        <v>0</v>
      </c>
      <c r="L2440" s="151">
        <f>$F$1960</f>
        <v>0</v>
      </c>
      <c r="M2440" s="151">
        <f>$F$1961</f>
        <v>0</v>
      </c>
      <c r="N2440" s="151">
        <f>$F$1962</f>
        <v>0</v>
      </c>
      <c r="O2440" s="151">
        <f>$F$1963</f>
        <v>0</v>
      </c>
    </row>
    <row r="2441" spans="1:15" x14ac:dyDescent="0.2">
      <c r="A2441" s="227" t="str">
        <f t="shared" si="290"/>
        <v>Supervision</v>
      </c>
      <c r="B2441" s="148"/>
      <c r="C2441" s="148"/>
      <c r="D2441" s="232" t="str">
        <f>$H$1952</f>
        <v xml:space="preserve">xxxxxx </v>
      </c>
      <c r="E2441" s="232" t="str">
        <f>$H$1953</f>
        <v xml:space="preserve">xxxxxx </v>
      </c>
      <c r="F2441" s="232" t="str">
        <f>$H$1954</f>
        <v xml:space="preserve">xxxxxx </v>
      </c>
      <c r="G2441" s="232" t="str">
        <f>$H$1955</f>
        <v xml:space="preserve">xxxxxx </v>
      </c>
      <c r="H2441" s="232" t="str">
        <f>$H$1956</f>
        <v xml:space="preserve">xxxxxx </v>
      </c>
      <c r="I2441" s="232" t="str">
        <f>$H$1957</f>
        <v xml:space="preserve">xxxxxx </v>
      </c>
      <c r="J2441" s="232" t="str">
        <f>$H$1958</f>
        <v xml:space="preserve">xxxxxx </v>
      </c>
      <c r="K2441" s="232" t="str">
        <f>$H$1959</f>
        <v xml:space="preserve">xxxxxx </v>
      </c>
      <c r="L2441" s="232" t="str">
        <f>$H$1960</f>
        <v xml:space="preserve">xxxxxx </v>
      </c>
      <c r="M2441" s="232" t="str">
        <f>$H$1961</f>
        <v xml:space="preserve">xxxxxx </v>
      </c>
      <c r="N2441" s="232" t="str">
        <f>$H$1962</f>
        <v xml:space="preserve">xxxxxx </v>
      </c>
      <c r="O2441" s="232" t="str">
        <f>$H$1963</f>
        <v xml:space="preserve">xxxxxx </v>
      </c>
    </row>
    <row r="2442" spans="1:15" x14ac:dyDescent="0.2">
      <c r="A2442" s="227" t="str">
        <f t="shared" si="290"/>
        <v>Mat'ls Mgmt</v>
      </c>
      <c r="B2442" s="148"/>
      <c r="C2442" s="148"/>
      <c r="D2442" s="232">
        <f>$J$1952</f>
        <v>186837.77179815309</v>
      </c>
      <c r="E2442" s="232">
        <f>$J$1953</f>
        <v>0</v>
      </c>
      <c r="F2442" s="232">
        <f>$J$1954</f>
        <v>0</v>
      </c>
      <c r="G2442" s="232">
        <f>$J$1955</f>
        <v>0</v>
      </c>
      <c r="H2442" s="232">
        <f>$J$1956</f>
        <v>0</v>
      </c>
      <c r="I2442" s="232">
        <f>$J$1957</f>
        <v>0</v>
      </c>
      <c r="J2442" s="232">
        <f>$J$1958</f>
        <v>163483.05032338394</v>
      </c>
      <c r="K2442" s="232">
        <f>$J$1959</f>
        <v>70064.164424307397</v>
      </c>
      <c r="L2442" s="232">
        <f>$J$1960</f>
        <v>0</v>
      </c>
      <c r="M2442" s="232">
        <f>$J$1961</f>
        <v>0</v>
      </c>
      <c r="N2442" s="232">
        <f>$J$1962</f>
        <v>0</v>
      </c>
      <c r="O2442" s="232">
        <f>$J$1963</f>
        <v>0</v>
      </c>
    </row>
    <row r="2443" spans="1:15" x14ac:dyDescent="0.2">
      <c r="A2443" s="227" t="str">
        <f t="shared" si="290"/>
        <v>Quality Control</v>
      </c>
      <c r="B2443" s="148"/>
      <c r="C2443" s="148"/>
      <c r="D2443" s="232">
        <f>$L$1952</f>
        <v>79748.891370383892</v>
      </c>
      <c r="E2443" s="232">
        <f>$L$1953</f>
        <v>0</v>
      </c>
      <c r="F2443" s="232">
        <f>$L$1954</f>
        <v>0</v>
      </c>
      <c r="G2443" s="232">
        <f>$L$1955</f>
        <v>0</v>
      </c>
      <c r="H2443" s="232">
        <f>$L$1956</f>
        <v>0</v>
      </c>
      <c r="I2443" s="232">
        <f>$L$1957</f>
        <v>0</v>
      </c>
      <c r="J2443" s="232">
        <f>$L$1958</f>
        <v>26582.963790127968</v>
      </c>
      <c r="K2443" s="232">
        <f>$L$1959</f>
        <v>0</v>
      </c>
      <c r="L2443" s="232">
        <f>$L$1960</f>
        <v>0</v>
      </c>
      <c r="M2443" s="232">
        <f>$L$1961</f>
        <v>0</v>
      </c>
      <c r="N2443" s="232">
        <f>$L$1962</f>
        <v>0</v>
      </c>
      <c r="O2443" s="232">
        <f>$L$1963</f>
        <v>0</v>
      </c>
    </row>
    <row r="2444" spans="1:15" x14ac:dyDescent="0.2">
      <c r="A2444" s="227" t="str">
        <f t="shared" si="290"/>
        <v>Set-Up Techs</v>
      </c>
      <c r="B2444" s="148"/>
      <c r="C2444" s="148"/>
      <c r="D2444" s="232">
        <f>$N$1952</f>
        <v>0</v>
      </c>
      <c r="E2444" s="232">
        <f>$N$1953</f>
        <v>0</v>
      </c>
      <c r="F2444" s="232">
        <f>$N$1954</f>
        <v>0</v>
      </c>
      <c r="G2444" s="232">
        <f>$N$1955</f>
        <v>0</v>
      </c>
      <c r="H2444" s="232">
        <f>$N$1956</f>
        <v>0</v>
      </c>
      <c r="I2444" s="232">
        <f>$N$1957</f>
        <v>0</v>
      </c>
      <c r="J2444" s="232">
        <f>$N$1958</f>
        <v>0</v>
      </c>
      <c r="K2444" s="232">
        <f>$N$1959</f>
        <v>0</v>
      </c>
      <c r="L2444" s="232">
        <f>$N$1960</f>
        <v>0</v>
      </c>
      <c r="M2444" s="232">
        <f>$N$1961</f>
        <v>0</v>
      </c>
      <c r="N2444" s="232">
        <f>$N$1962</f>
        <v>0</v>
      </c>
      <c r="O2444" s="232">
        <f>$N$1963</f>
        <v>0</v>
      </c>
    </row>
    <row r="2445" spans="1:15" x14ac:dyDescent="0.2">
      <c r="A2445" s="227" t="str">
        <f t="shared" si="290"/>
        <v>Mat'l Handling</v>
      </c>
      <c r="B2445" s="148"/>
      <c r="C2445" s="148"/>
      <c r="D2445" s="232">
        <f>$D$2072</f>
        <v>0</v>
      </c>
      <c r="E2445" s="232">
        <f>$D$2073</f>
        <v>0</v>
      </c>
      <c r="F2445" s="232">
        <f>$D$2074</f>
        <v>0</v>
      </c>
      <c r="G2445" s="232">
        <f>$D$2075</f>
        <v>0</v>
      </c>
      <c r="H2445" s="232">
        <f>$D$2076</f>
        <v>0</v>
      </c>
      <c r="I2445" s="232">
        <f>$D$2077</f>
        <v>0</v>
      </c>
      <c r="J2445" s="232">
        <f>$D$2078</f>
        <v>0</v>
      </c>
      <c r="K2445" s="232">
        <f>$D$2079</f>
        <v>0</v>
      </c>
      <c r="L2445" s="232">
        <f>$D$2080</f>
        <v>0</v>
      </c>
      <c r="M2445" s="232">
        <f>$D$2081</f>
        <v>0</v>
      </c>
      <c r="N2445" s="232">
        <f>$D$2082</f>
        <v>0</v>
      </c>
      <c r="O2445" s="232">
        <f>$D$2083</f>
        <v>0</v>
      </c>
    </row>
    <row r="2446" spans="1:15" x14ac:dyDescent="0.2">
      <c r="A2446" s="227" t="str">
        <f t="shared" si="290"/>
        <v>Ship &amp; Receive</v>
      </c>
      <c r="B2446" s="148"/>
      <c r="C2446" s="148"/>
      <c r="D2446" s="151">
        <f>$F$2072</f>
        <v>27679.065563600238</v>
      </c>
      <c r="E2446" s="151">
        <f>$F$2073</f>
        <v>0</v>
      </c>
      <c r="F2446" s="151">
        <f>$F$2074</f>
        <v>0</v>
      </c>
      <c r="G2446" s="151">
        <f>$F$2075</f>
        <v>0</v>
      </c>
      <c r="H2446" s="151">
        <f>$F$2076</f>
        <v>0</v>
      </c>
      <c r="I2446" s="151">
        <f>$F$2077</f>
        <v>0</v>
      </c>
      <c r="J2446" s="151">
        <f>$F$2078</f>
        <v>41518.598345400351</v>
      </c>
      <c r="K2446" s="151">
        <f>$F$2079</f>
        <v>13839.532781800119</v>
      </c>
      <c r="L2446" s="151">
        <f>$F$2080</f>
        <v>0</v>
      </c>
      <c r="M2446" s="151">
        <f>$F$2081</f>
        <v>0</v>
      </c>
      <c r="N2446" s="151">
        <f>$F$2082</f>
        <v>0</v>
      </c>
      <c r="O2446" s="151">
        <f>$F$2083</f>
        <v>0</v>
      </c>
    </row>
    <row r="2447" spans="1:15" x14ac:dyDescent="0.2">
      <c r="A2447" s="227" t="str">
        <f t="shared" si="290"/>
        <v>Whse Labor</v>
      </c>
      <c r="B2447" s="148"/>
      <c r="C2447" s="148"/>
      <c r="D2447" s="232" t="str">
        <f>$H$2072</f>
        <v xml:space="preserve">xxxxxx </v>
      </c>
      <c r="E2447" s="232" t="str">
        <f>$H$2073</f>
        <v xml:space="preserve">xxxxxx </v>
      </c>
      <c r="F2447" s="232" t="str">
        <f>$H$2074</f>
        <v xml:space="preserve">xxxxxx </v>
      </c>
      <c r="G2447" s="232" t="str">
        <f>$H$2075</f>
        <v xml:space="preserve">xxxxxx </v>
      </c>
      <c r="H2447" s="232" t="str">
        <f>$H$2076</f>
        <v xml:space="preserve">xxxxxx </v>
      </c>
      <c r="I2447" s="232" t="str">
        <f>$H$2077</f>
        <v xml:space="preserve">xxxxxx </v>
      </c>
      <c r="J2447" s="232" t="str">
        <f>$H$2078</f>
        <v xml:space="preserve">xxxxxx </v>
      </c>
      <c r="K2447" s="232" t="str">
        <f>$H$2079</f>
        <v xml:space="preserve">xxxxxx </v>
      </c>
      <c r="L2447" s="232" t="str">
        <f>$H$2080</f>
        <v xml:space="preserve">xxxxxx </v>
      </c>
      <c r="M2447" s="232" t="str">
        <f>$H$2081</f>
        <v xml:space="preserve">xxxxxx </v>
      </c>
      <c r="N2447" s="232" t="str">
        <f>$H$2082</f>
        <v xml:space="preserve">xxxxxx </v>
      </c>
      <c r="O2447" s="232" t="str">
        <f>$H$2083</f>
        <v xml:space="preserve">xxxxxx </v>
      </c>
    </row>
    <row r="2448" spans="1:15" x14ac:dyDescent="0.2">
      <c r="A2448" s="227" t="str">
        <f t="shared" si="290"/>
        <v>Future Use 16</v>
      </c>
      <c r="B2448" s="148"/>
      <c r="C2448" s="148"/>
      <c r="D2448" s="151">
        <f>$J$2072</f>
        <v>0</v>
      </c>
      <c r="E2448" s="151">
        <f>$J$2073</f>
        <v>0</v>
      </c>
      <c r="F2448" s="151">
        <f>$J$2074</f>
        <v>0</v>
      </c>
      <c r="G2448" s="151">
        <f>$J$2075</f>
        <v>0</v>
      </c>
      <c r="H2448" s="151">
        <f>$J$2076</f>
        <v>0</v>
      </c>
      <c r="I2448" s="151">
        <f>$J$2077</f>
        <v>0</v>
      </c>
      <c r="J2448" s="151">
        <f>$J$2078</f>
        <v>0</v>
      </c>
      <c r="K2448" s="151">
        <f>$J$2079</f>
        <v>0</v>
      </c>
      <c r="L2448" s="151">
        <f>$J$2080</f>
        <v>0</v>
      </c>
      <c r="M2448" s="151">
        <f>$J$2081</f>
        <v>0</v>
      </c>
      <c r="N2448" s="151">
        <f>$J$2082</f>
        <v>0</v>
      </c>
      <c r="O2448" s="151">
        <f>$J$2083</f>
        <v>0</v>
      </c>
    </row>
    <row r="2449" spans="1:15" x14ac:dyDescent="0.2">
      <c r="A2449" s="227" t="str">
        <f t="shared" si="290"/>
        <v>Future Use 17</v>
      </c>
      <c r="B2449" s="148"/>
      <c r="C2449" s="148"/>
      <c r="D2449" s="151">
        <f>$L$2072</f>
        <v>0</v>
      </c>
      <c r="E2449" s="151">
        <f>$L$2073</f>
        <v>0</v>
      </c>
      <c r="F2449" s="151">
        <f>$L$2074</f>
        <v>0</v>
      </c>
      <c r="G2449" s="151">
        <f>$L$2075</f>
        <v>0</v>
      </c>
      <c r="H2449" s="151">
        <f>$L$2076</f>
        <v>0</v>
      </c>
      <c r="I2449" s="151">
        <f>$L$2077</f>
        <v>0</v>
      </c>
      <c r="J2449" s="151">
        <f>$L$2078</f>
        <v>0</v>
      </c>
      <c r="K2449" s="151">
        <f>$L$2079</f>
        <v>0</v>
      </c>
      <c r="L2449" s="151">
        <f>$L$2080</f>
        <v>0</v>
      </c>
      <c r="M2449" s="151">
        <f>$L$2081</f>
        <v>0</v>
      </c>
      <c r="N2449" s="151">
        <f>$L$2082</f>
        <v>0</v>
      </c>
      <c r="O2449" s="151">
        <f>$L$2083</f>
        <v>0</v>
      </c>
    </row>
    <row r="2450" spans="1:15" x14ac:dyDescent="0.2">
      <c r="A2450" s="227" t="str">
        <f t="shared" si="290"/>
        <v>Future Use 18</v>
      </c>
      <c r="B2450" s="148"/>
      <c r="C2450" s="148"/>
      <c r="D2450" s="151">
        <f>$N$2072</f>
        <v>0</v>
      </c>
      <c r="E2450" s="151">
        <f>$N$2073</f>
        <v>0</v>
      </c>
      <c r="F2450" s="151">
        <f>$N$2074</f>
        <v>0</v>
      </c>
      <c r="G2450" s="151">
        <f>$N$2075</f>
        <v>0</v>
      </c>
      <c r="H2450" s="151">
        <f>$N$2076</f>
        <v>0</v>
      </c>
      <c r="I2450" s="151">
        <f>$N$2077</f>
        <v>0</v>
      </c>
      <c r="J2450" s="151">
        <f>$N$2078</f>
        <v>0</v>
      </c>
      <c r="K2450" s="151">
        <f>$N$2079</f>
        <v>0</v>
      </c>
      <c r="L2450" s="151">
        <f>$N$2080</f>
        <v>0</v>
      </c>
      <c r="M2450" s="151">
        <f>$N$2081</f>
        <v>0</v>
      </c>
      <c r="N2450" s="151">
        <f>$N$2082</f>
        <v>0</v>
      </c>
      <c r="O2450" s="151">
        <f>$N$2083</f>
        <v>0</v>
      </c>
    </row>
    <row r="2451" spans="1:15" x14ac:dyDescent="0.2">
      <c r="A2451" s="227" t="str">
        <f t="shared" si="290"/>
        <v>Future Use 19</v>
      </c>
      <c r="B2451" s="148"/>
      <c r="C2451" s="148"/>
      <c r="D2451" s="232">
        <f>$D$2192</f>
        <v>0</v>
      </c>
      <c r="E2451" s="232">
        <f>$D$2193</f>
        <v>0</v>
      </c>
      <c r="F2451" s="232">
        <f>$D$2194</f>
        <v>0</v>
      </c>
      <c r="G2451" s="232">
        <f>$D$2195</f>
        <v>0</v>
      </c>
      <c r="H2451" s="232">
        <f>$D$2196</f>
        <v>0</v>
      </c>
      <c r="I2451" s="232">
        <f>$D$2197</f>
        <v>0</v>
      </c>
      <c r="J2451" s="232">
        <f>$D$2198</f>
        <v>0</v>
      </c>
      <c r="K2451" s="232">
        <f>$D$2199</f>
        <v>0</v>
      </c>
      <c r="L2451" s="232">
        <f>$D$2200</f>
        <v>0</v>
      </c>
      <c r="M2451" s="232">
        <f>$D$2201</f>
        <v>0</v>
      </c>
      <c r="N2451" s="232">
        <f>$D$2202</f>
        <v>0</v>
      </c>
      <c r="O2451" s="232">
        <f>$D$2203</f>
        <v>0</v>
      </c>
    </row>
    <row r="2452" spans="1:15" x14ac:dyDescent="0.2">
      <c r="A2452" s="227" t="str">
        <f t="shared" si="290"/>
        <v>EquipHrSupt</v>
      </c>
      <c r="B2452" s="148"/>
      <c r="C2452" s="148"/>
      <c r="D2452" s="232" t="str">
        <f>$F$2192</f>
        <v xml:space="preserve">xxxxxx </v>
      </c>
      <c r="E2452" s="232" t="str">
        <f>$F$2193</f>
        <v xml:space="preserve">xxxxxx </v>
      </c>
      <c r="F2452" s="232" t="str">
        <f>$F$2194</f>
        <v xml:space="preserve">xxxxxx </v>
      </c>
      <c r="G2452" s="232" t="str">
        <f>$F$2195</f>
        <v xml:space="preserve">xxxxxx </v>
      </c>
      <c r="H2452" s="232" t="str">
        <f>$F$2196</f>
        <v xml:space="preserve">xxxxxx </v>
      </c>
      <c r="I2452" s="232" t="str">
        <f>$F$2197</f>
        <v xml:space="preserve">xxxxxx </v>
      </c>
      <c r="J2452" s="232" t="str">
        <f>$F$2198</f>
        <v xml:space="preserve">xxxxxx </v>
      </c>
      <c r="K2452" s="232" t="str">
        <f>$F$2199</f>
        <v xml:space="preserve">xxxxxx </v>
      </c>
      <c r="L2452" s="232" t="str">
        <f>$F$2200</f>
        <v xml:space="preserve">xxxxxx </v>
      </c>
      <c r="M2452" s="232" t="str">
        <f>$F$2201</f>
        <v xml:space="preserve">xxxxxx </v>
      </c>
      <c r="N2452" s="232" t="str">
        <f>$F$2202</f>
        <v xml:space="preserve">xxxxxx </v>
      </c>
      <c r="O2452" s="232" t="str">
        <f>$F$2203</f>
        <v xml:space="preserve">xxxxxx </v>
      </c>
    </row>
    <row r="2453" spans="1:15" x14ac:dyDescent="0.2">
      <c r="A2453" s="227" t="str">
        <f t="shared" si="290"/>
        <v>LaborHrSupt</v>
      </c>
      <c r="B2453" s="148"/>
      <c r="C2453" s="148"/>
      <c r="D2453" s="242" t="str">
        <f>$H$2192</f>
        <v xml:space="preserve">xxxxxx </v>
      </c>
      <c r="E2453" s="242" t="str">
        <f>$H$2193</f>
        <v xml:space="preserve">xxxxxx </v>
      </c>
      <c r="F2453" s="242" t="str">
        <f>$H$2194</f>
        <v xml:space="preserve">xxxxxx </v>
      </c>
      <c r="G2453" s="242" t="str">
        <f>$H$2195</f>
        <v xml:space="preserve">xxxxxx </v>
      </c>
      <c r="H2453" s="242" t="str">
        <f>$H$2196</f>
        <v xml:space="preserve">xxxxxx </v>
      </c>
      <c r="I2453" s="242" t="str">
        <f>$H$2197</f>
        <v xml:space="preserve">xxxxxx </v>
      </c>
      <c r="J2453" s="242" t="str">
        <f>$H$2198</f>
        <v xml:space="preserve">xxxxxx </v>
      </c>
      <c r="K2453" s="242" t="str">
        <f>$H$2199</f>
        <v xml:space="preserve">xxxxxx </v>
      </c>
      <c r="L2453" s="242" t="str">
        <f>$H$2200</f>
        <v xml:space="preserve">xxxxxx </v>
      </c>
      <c r="M2453" s="242" t="str">
        <f>$H$2201</f>
        <v xml:space="preserve">xxxxxx </v>
      </c>
      <c r="N2453" s="242" t="str">
        <f>$H$2202</f>
        <v xml:space="preserve">xxxxxx </v>
      </c>
      <c r="O2453" s="242" t="str">
        <f>$H$2203</f>
        <v xml:space="preserve">xxxxxx </v>
      </c>
    </row>
    <row r="2454" spans="1:15" x14ac:dyDescent="0.2">
      <c r="B2454" s="148"/>
      <c r="C2454" s="215" t="s">
        <v>249</v>
      </c>
      <c r="D2454" s="152">
        <f t="shared" ref="D2454:O2454" si="291">SUM(D2433:D2453)</f>
        <v>340309.70357967535</v>
      </c>
      <c r="E2454" s="152">
        <f t="shared" si="291"/>
        <v>0</v>
      </c>
      <c r="F2454" s="152">
        <f t="shared" si="291"/>
        <v>0</v>
      </c>
      <c r="G2454" s="152">
        <f t="shared" si="291"/>
        <v>0</v>
      </c>
      <c r="H2454" s="152">
        <f t="shared" si="291"/>
        <v>0</v>
      </c>
      <c r="I2454" s="152">
        <f t="shared" si="291"/>
        <v>0</v>
      </c>
      <c r="J2454" s="152">
        <f t="shared" si="291"/>
        <v>313396.75123687915</v>
      </c>
      <c r="K2454" s="152">
        <f t="shared" si="291"/>
        <v>124747.26659509096</v>
      </c>
      <c r="L2454" s="152">
        <f t="shared" si="291"/>
        <v>149313.14227198064</v>
      </c>
      <c r="M2454" s="152">
        <f t="shared" si="291"/>
        <v>0</v>
      </c>
      <c r="N2454" s="152">
        <f t="shared" si="291"/>
        <v>0</v>
      </c>
      <c r="O2454" s="152">
        <f t="shared" si="291"/>
        <v>0</v>
      </c>
    </row>
    <row r="2455" spans="1:15" x14ac:dyDescent="0.2">
      <c r="A2455" s="229"/>
      <c r="B2455" s="148"/>
      <c r="C2455" s="148"/>
      <c r="D2455" s="151"/>
      <c r="E2455" s="151"/>
      <c r="F2455" s="151"/>
      <c r="G2455" s="151"/>
      <c r="H2455" s="151"/>
      <c r="I2455" s="151"/>
      <c r="J2455" s="151"/>
      <c r="K2455" s="151"/>
      <c r="L2455" s="151"/>
      <c r="M2455" s="151"/>
      <c r="N2455" s="151"/>
      <c r="O2455" s="151"/>
    </row>
    <row r="2456" spans="1:15" x14ac:dyDescent="0.2">
      <c r="A2456" s="233" t="s">
        <v>280</v>
      </c>
      <c r="B2456" s="148"/>
      <c r="C2456" s="148"/>
      <c r="D2456" s="154">
        <f t="shared" ref="D2456:O2456" si="292">D2430+D2454</f>
        <v>460309.70357967535</v>
      </c>
      <c r="E2456" s="154">
        <f t="shared" si="292"/>
        <v>0</v>
      </c>
      <c r="F2456" s="154">
        <f t="shared" si="292"/>
        <v>0</v>
      </c>
      <c r="G2456" s="154">
        <f t="shared" si="292"/>
        <v>0</v>
      </c>
      <c r="H2456" s="154">
        <f t="shared" si="292"/>
        <v>0</v>
      </c>
      <c r="I2456" s="154">
        <f t="shared" si="292"/>
        <v>0</v>
      </c>
      <c r="J2456" s="154">
        <f t="shared" si="292"/>
        <v>358396.75123687915</v>
      </c>
      <c r="K2456" s="154">
        <f t="shared" si="292"/>
        <v>144747.26659509097</v>
      </c>
      <c r="L2456" s="154">
        <f t="shared" si="292"/>
        <v>151813.14227198064</v>
      </c>
      <c r="M2456" s="154">
        <f t="shared" si="292"/>
        <v>0</v>
      </c>
      <c r="N2456" s="154">
        <f t="shared" si="292"/>
        <v>0</v>
      </c>
      <c r="O2456" s="154">
        <f t="shared" si="292"/>
        <v>0</v>
      </c>
    </row>
    <row r="2457" spans="1:15" x14ac:dyDescent="0.2">
      <c r="B2457" s="148"/>
      <c r="C2457" s="215"/>
      <c r="D2457" s="235"/>
      <c r="E2457" s="235"/>
      <c r="F2457" s="235"/>
      <c r="G2457" s="235"/>
      <c r="H2457" s="235"/>
      <c r="I2457" s="235"/>
      <c r="J2457" s="235"/>
      <c r="K2457" s="235"/>
      <c r="L2457" s="235"/>
      <c r="M2457" s="235"/>
      <c r="N2457" s="235"/>
      <c r="O2457" s="235"/>
    </row>
    <row r="2458" spans="1:15" x14ac:dyDescent="0.2">
      <c r="B2458" s="148"/>
      <c r="C2458" s="215"/>
      <c r="D2458" s="235"/>
      <c r="E2458" s="235"/>
      <c r="F2458" s="235"/>
      <c r="G2458" s="235"/>
      <c r="H2458" s="235"/>
      <c r="I2458" s="235"/>
      <c r="J2458" s="235"/>
      <c r="K2458" s="235"/>
      <c r="L2458" s="235"/>
      <c r="M2458" s="235"/>
      <c r="N2458" s="235"/>
      <c r="O2458" s="235"/>
    </row>
    <row r="2459" spans="1:15" x14ac:dyDescent="0.2">
      <c r="A2459" s="233"/>
      <c r="B2459" s="148"/>
      <c r="C2459" s="148"/>
      <c r="D2459" s="235"/>
      <c r="E2459" s="235"/>
      <c r="F2459" s="235"/>
      <c r="G2459" s="235"/>
      <c r="H2459" s="235"/>
      <c r="I2459" s="235"/>
      <c r="J2459" s="235"/>
      <c r="K2459" s="235"/>
      <c r="L2459" s="235"/>
      <c r="M2459" s="235"/>
      <c r="N2459" s="235"/>
      <c r="O2459" s="235"/>
    </row>
    <row r="2460" spans="1:15" x14ac:dyDescent="0.2">
      <c r="A2460" s="229"/>
      <c r="B2460" s="148"/>
      <c r="C2460" s="148"/>
      <c r="D2460" s="235"/>
      <c r="E2460" s="235"/>
      <c r="F2460" s="235"/>
      <c r="G2460" s="235"/>
      <c r="H2460" s="235"/>
      <c r="I2460" s="235"/>
      <c r="J2460" s="235"/>
      <c r="K2460" s="235"/>
      <c r="L2460" s="235"/>
      <c r="M2460" s="235"/>
      <c r="N2460" s="235"/>
      <c r="O2460" s="235"/>
    </row>
    <row r="2461" spans="1:15" x14ac:dyDescent="0.2">
      <c r="A2461" s="214" t="s">
        <v>261</v>
      </c>
      <c r="B2461" s="148"/>
      <c r="C2461" s="148"/>
      <c r="D2461" s="151"/>
      <c r="E2461" s="151"/>
      <c r="F2461" s="151"/>
      <c r="H2461" s="151"/>
      <c r="I2461" s="151"/>
      <c r="J2461" s="151"/>
      <c r="L2461" s="215" t="s">
        <v>234</v>
      </c>
    </row>
    <row r="2462" spans="1:15" x14ac:dyDescent="0.2">
      <c r="A2462" s="148" t="str">
        <f>A2</f>
        <v>Plumbco, Inc.</v>
      </c>
      <c r="B2462" s="148"/>
      <c r="C2462" s="148"/>
      <c r="D2462" s="151"/>
      <c r="E2462" s="151"/>
      <c r="F2462" s="151"/>
      <c r="H2462" s="151"/>
      <c r="I2462" s="151"/>
      <c r="J2462" s="151"/>
      <c r="K2462" s="148"/>
      <c r="L2462" s="216" t="s">
        <v>582</v>
      </c>
    </row>
    <row r="2463" spans="1:15" x14ac:dyDescent="0.2">
      <c r="A2463" s="148"/>
      <c r="B2463" s="148"/>
      <c r="C2463" s="148"/>
      <c r="D2463" s="151"/>
      <c r="E2463" s="151"/>
      <c r="F2463" s="151"/>
      <c r="H2463" s="151"/>
      <c r="I2463" s="151"/>
      <c r="J2463" s="151"/>
      <c r="K2463" s="218">
        <f ca="1">NOW()</f>
        <v>43970.333883912041</v>
      </c>
      <c r="L2463" s="219">
        <f ca="1">NOW()</f>
        <v>43970.333883912041</v>
      </c>
    </row>
    <row r="2464" spans="1:15" x14ac:dyDescent="0.2">
      <c r="A2464" s="148"/>
      <c r="B2464" s="148"/>
      <c r="C2464" s="148"/>
      <c r="D2464" s="151"/>
      <c r="E2464" s="151"/>
      <c r="F2464" s="151"/>
      <c r="H2464" s="151"/>
      <c r="I2464" s="151"/>
      <c r="J2464" s="151"/>
      <c r="K2464" s="151"/>
      <c r="L2464" s="151"/>
      <c r="M2464" s="236"/>
      <c r="N2464" s="237"/>
      <c r="O2464" s="237"/>
    </row>
    <row r="2465" spans="1:15" x14ac:dyDescent="0.2">
      <c r="A2465" s="238"/>
      <c r="B2465" s="148"/>
      <c r="C2465" s="148"/>
      <c r="D2465" s="151"/>
      <c r="E2465" s="151"/>
      <c r="F2465" s="151"/>
      <c r="H2465" s="151"/>
      <c r="I2465" s="151"/>
      <c r="N2465" s="151"/>
      <c r="O2465" s="151"/>
    </row>
    <row r="2466" spans="1:15" x14ac:dyDescent="0.2">
      <c r="A2466" s="148"/>
      <c r="B2466" s="148"/>
      <c r="C2466" s="148"/>
      <c r="D2466" s="401" t="s">
        <v>343</v>
      </c>
      <c r="E2466" s="402"/>
      <c r="F2466" s="402"/>
      <c r="G2466" s="402"/>
      <c r="H2466" s="403"/>
      <c r="I2466" s="151"/>
      <c r="J2466" s="401" t="s">
        <v>578</v>
      </c>
      <c r="K2466" s="402"/>
      <c r="L2466" s="403"/>
    </row>
    <row r="2467" spans="1:15" x14ac:dyDescent="0.2">
      <c r="A2467" s="148"/>
      <c r="B2467" s="148"/>
      <c r="C2467" s="148"/>
      <c r="D2467" s="225" t="str">
        <f>D190</f>
        <v>Prod Labor</v>
      </c>
      <c r="E2467" s="225" t="str">
        <f>D192</f>
        <v>Prod Labor B</v>
      </c>
      <c r="F2467" s="225" t="str">
        <f>D194</f>
        <v>Prod Labor C</v>
      </c>
      <c r="G2467" s="225" t="str">
        <f>D196</f>
        <v>Prod Labor D</v>
      </c>
      <c r="H2467" s="239" t="str">
        <f>D198</f>
        <v>PrdContrLab</v>
      </c>
      <c r="I2467" s="151"/>
      <c r="J2467" s="243" t="str">
        <f>D202</f>
        <v>Press Set-Ups</v>
      </c>
      <c r="K2467" s="243" t="str">
        <f>D204</f>
        <v>ProWtEvnt 02</v>
      </c>
      <c r="L2467" s="241" t="str">
        <f>D206</f>
        <v>ProWtEvnt 03</v>
      </c>
    </row>
    <row r="2468" spans="1:15" x14ac:dyDescent="0.2">
      <c r="A2468" s="148" t="s">
        <v>236</v>
      </c>
      <c r="B2468" s="148"/>
      <c r="C2468" s="148"/>
      <c r="D2468" s="148"/>
      <c r="E2468" s="148"/>
      <c r="H2468" s="148"/>
      <c r="I2468" s="151"/>
      <c r="J2468" s="148"/>
      <c r="K2468" s="148"/>
    </row>
    <row r="2469" spans="1:15" x14ac:dyDescent="0.2">
      <c r="A2469" s="227" t="str">
        <f>A2409</f>
        <v>Salaries</v>
      </c>
      <c r="B2469" s="148"/>
      <c r="C2469" s="148"/>
      <c r="D2469" s="151"/>
      <c r="E2469" s="151"/>
      <c r="H2469" s="151"/>
      <c r="I2469" s="151"/>
      <c r="J2469" s="151"/>
      <c r="K2469" s="151"/>
    </row>
    <row r="2470" spans="1:15" x14ac:dyDescent="0.2">
      <c r="A2470" s="227" t="str">
        <f>A2410</f>
        <v>Hourly</v>
      </c>
      <c r="B2470" s="148"/>
      <c r="C2470" s="148"/>
      <c r="D2470" s="151">
        <f>$I$930</f>
        <v>1250880</v>
      </c>
      <c r="E2470" s="151">
        <f>$I$931</f>
        <v>0</v>
      </c>
      <c r="F2470" s="151">
        <f>$I$932</f>
        <v>0</v>
      </c>
      <c r="G2470" s="151">
        <f>$I$933</f>
        <v>0</v>
      </c>
      <c r="H2470" s="151"/>
      <c r="I2470" s="151"/>
      <c r="J2470" s="151"/>
      <c r="K2470" s="151"/>
    </row>
    <row r="2471" spans="1:15" x14ac:dyDescent="0.2">
      <c r="A2471" s="227" t="str">
        <f>A2411</f>
        <v>Paid time off benefits</v>
      </c>
      <c r="B2471" s="148"/>
      <c r="C2471" s="148"/>
      <c r="D2471" s="151"/>
      <c r="E2471" s="151"/>
      <c r="H2471" s="151"/>
      <c r="I2471" s="151"/>
      <c r="J2471" s="151"/>
      <c r="K2471" s="151"/>
    </row>
    <row r="2472" spans="1:15" x14ac:dyDescent="0.2">
      <c r="A2472" s="227" t="str">
        <f>A2412</f>
        <v>Overtime, shift premium &amp; special comp.</v>
      </c>
      <c r="B2472" s="148"/>
      <c r="C2472" s="148"/>
      <c r="D2472" s="152">
        <f>M1050</f>
        <v>52300.5</v>
      </c>
      <c r="E2472" s="152">
        <f>M1051</f>
        <v>0</v>
      </c>
      <c r="F2472" s="152">
        <f>M1052</f>
        <v>0</v>
      </c>
      <c r="G2472" s="152">
        <f>M1053</f>
        <v>0</v>
      </c>
      <c r="H2472" s="228">
        <f>K940</f>
        <v>0</v>
      </c>
      <c r="I2472" s="151"/>
      <c r="J2472" s="151"/>
      <c r="K2472" s="151"/>
    </row>
    <row r="2473" spans="1:15" x14ac:dyDescent="0.2">
      <c r="B2473" s="148"/>
      <c r="C2473" s="215" t="s">
        <v>238</v>
      </c>
      <c r="D2473" s="152">
        <f>SUM(D2469:D2472)</f>
        <v>1303180.5</v>
      </c>
      <c r="E2473" s="152">
        <f>SUM(E2469:E2472)</f>
        <v>0</v>
      </c>
      <c r="F2473" s="152">
        <f>SUM(F2469:F2472)</f>
        <v>0</v>
      </c>
      <c r="G2473" s="152">
        <f>SUM(G2469:G2472)</f>
        <v>0</v>
      </c>
      <c r="H2473" s="152">
        <f>SUM(H2469:H2472)</f>
        <v>0</v>
      </c>
      <c r="I2473" s="151"/>
      <c r="J2473" s="151"/>
      <c r="K2473" s="151"/>
    </row>
    <row r="2474" spans="1:15" x14ac:dyDescent="0.2">
      <c r="A2474" s="148"/>
      <c r="B2474" s="148"/>
      <c r="C2474" s="148"/>
      <c r="D2474" s="151"/>
      <c r="E2474" s="151"/>
      <c r="H2474" s="151"/>
      <c r="I2474" s="151"/>
      <c r="J2474" s="151"/>
      <c r="K2474" s="151"/>
    </row>
    <row r="2475" spans="1:15" x14ac:dyDescent="0.2">
      <c r="A2475" s="229" t="s">
        <v>239</v>
      </c>
      <c r="B2475" s="148"/>
      <c r="C2475" s="148"/>
      <c r="D2475" s="151"/>
      <c r="E2475" s="151"/>
      <c r="H2475" s="151"/>
      <c r="I2475" s="151"/>
      <c r="J2475" s="151"/>
      <c r="K2475" s="151"/>
    </row>
    <row r="2476" spans="1:15" x14ac:dyDescent="0.2">
      <c r="A2476" s="227" t="str">
        <f>A2416</f>
        <v>Purchased Benefits and Taxes</v>
      </c>
      <c r="B2476" s="148"/>
      <c r="C2476" s="230"/>
      <c r="D2476" s="151"/>
      <c r="E2476" s="151"/>
      <c r="H2476" s="151"/>
      <c r="I2476" s="151"/>
      <c r="J2476" s="151"/>
      <c r="K2476" s="151"/>
    </row>
    <row r="2477" spans="1:15" x14ac:dyDescent="0.2">
      <c r="A2477" s="227" t="str">
        <f>A2417</f>
        <v>Salary fringes @</v>
      </c>
      <c r="B2477" s="148"/>
      <c r="C2477" s="231">
        <f>C2417</f>
        <v>0.24077568442196101</v>
      </c>
      <c r="D2477" s="151"/>
      <c r="E2477" s="151"/>
      <c r="H2477" s="151"/>
      <c r="I2477" s="151"/>
      <c r="J2477" s="151"/>
      <c r="K2477" s="151"/>
    </row>
    <row r="2478" spans="1:15" x14ac:dyDescent="0.2">
      <c r="A2478" s="227" t="str">
        <f>A2418</f>
        <v>Hourly fringes @</v>
      </c>
      <c r="B2478" s="148"/>
      <c r="C2478" s="231">
        <f>C2418</f>
        <v>0.54657029832312143</v>
      </c>
      <c r="D2478" s="228">
        <f>D2470*$C$2298</f>
        <v>683693.85476642614</v>
      </c>
      <c r="E2478" s="228">
        <f>E2470*$C$2298</f>
        <v>0</v>
      </c>
      <c r="F2478" s="228">
        <f>F2470*$C$2298</f>
        <v>0</v>
      </c>
      <c r="G2478" s="228">
        <f>G2470*$C$2298</f>
        <v>0</v>
      </c>
      <c r="H2478" s="228">
        <v>0</v>
      </c>
      <c r="I2478" s="151"/>
      <c r="J2478" s="151"/>
      <c r="K2478" s="151"/>
    </row>
    <row r="2479" spans="1:15" x14ac:dyDescent="0.2">
      <c r="B2479" s="148"/>
      <c r="C2479" s="215" t="s">
        <v>240</v>
      </c>
      <c r="D2479" s="151">
        <f>SUM(D2473:D2478)</f>
        <v>1986874.3547664261</v>
      </c>
      <c r="E2479" s="151">
        <f>SUM(E2473:E2478)</f>
        <v>0</v>
      </c>
      <c r="F2479" s="151">
        <f>SUM(F2473:F2478)</f>
        <v>0</v>
      </c>
      <c r="G2479" s="151">
        <f>SUM(G2473:G2478)</f>
        <v>0</v>
      </c>
      <c r="H2479" s="151">
        <f>SUM(H2473:H2478)</f>
        <v>0</v>
      </c>
      <c r="I2479" s="151"/>
      <c r="J2479" s="151"/>
      <c r="K2479" s="151"/>
    </row>
    <row r="2480" spans="1:15" x14ac:dyDescent="0.2">
      <c r="A2480" s="229"/>
      <c r="B2480" s="148"/>
      <c r="C2480" s="148"/>
      <c r="D2480" s="151"/>
      <c r="E2480" s="151"/>
      <c r="H2480" s="151"/>
      <c r="I2480" s="151"/>
      <c r="J2480" s="151"/>
      <c r="K2480" s="151"/>
    </row>
    <row r="2481" spans="1:12" x14ac:dyDescent="0.2">
      <c r="A2481" s="229" t="s">
        <v>241</v>
      </c>
      <c r="B2481" s="148"/>
      <c r="C2481" s="148"/>
      <c r="D2481" s="151"/>
      <c r="E2481" s="151"/>
      <c r="H2481" s="151"/>
      <c r="I2481" s="151"/>
      <c r="J2481" s="151"/>
      <c r="K2481" s="151"/>
    </row>
    <row r="2482" spans="1:12" x14ac:dyDescent="0.2">
      <c r="A2482" s="227" t="str">
        <f t="shared" ref="A2482:A2488" si="293">A2422</f>
        <v>Depreciation</v>
      </c>
      <c r="B2482" s="148"/>
      <c r="C2482" s="148"/>
      <c r="D2482" s="151"/>
      <c r="E2482" s="148"/>
      <c r="H2482" s="148"/>
      <c r="I2482" s="151"/>
      <c r="J2482" s="151">
        <f>IF($D$1253=1,$I$1390,$G$1210)</f>
        <v>0</v>
      </c>
      <c r="K2482" s="151">
        <f>IF($D$1253=1,$I$1391,$G$1211)</f>
        <v>0</v>
      </c>
      <c r="L2482" s="151">
        <f>IF($D$1253=1,$I$1392,$G$1212)</f>
        <v>0</v>
      </c>
    </row>
    <row r="2483" spans="1:12" x14ac:dyDescent="0.2">
      <c r="A2483" s="227" t="str">
        <f t="shared" si="293"/>
        <v>Cost of capital</v>
      </c>
      <c r="B2483" s="148"/>
      <c r="C2483" s="148"/>
      <c r="D2483" s="148"/>
      <c r="E2483" s="148"/>
      <c r="H2483" s="148"/>
      <c r="I2483" s="151"/>
      <c r="J2483" s="151">
        <f>$I$1210</f>
        <v>0</v>
      </c>
      <c r="K2483" s="151">
        <f>$I$1211</f>
        <v>0</v>
      </c>
      <c r="L2483" s="151">
        <f>$I$1212</f>
        <v>0</v>
      </c>
    </row>
    <row r="2484" spans="1:12" x14ac:dyDescent="0.2">
      <c r="A2484" s="227" t="str">
        <f t="shared" si="293"/>
        <v>Leases and rentals</v>
      </c>
      <c r="B2484" s="148"/>
      <c r="C2484" s="148"/>
      <c r="D2484" s="151"/>
      <c r="E2484" s="151"/>
      <c r="H2484" s="151"/>
      <c r="I2484" s="151"/>
      <c r="J2484" s="151">
        <f>IF($D$1253=1,0,$I$1330)</f>
        <v>0</v>
      </c>
      <c r="K2484" s="151">
        <f>IF($D$1253=1,0,$I$1331)</f>
        <v>0</v>
      </c>
      <c r="L2484" s="151">
        <f>IF($D$1253=1,0,$I$1332)</f>
        <v>0</v>
      </c>
    </row>
    <row r="2485" spans="1:12" x14ac:dyDescent="0.2">
      <c r="A2485" s="227" t="str">
        <f t="shared" si="293"/>
        <v>Utilities</v>
      </c>
      <c r="B2485" s="148"/>
      <c r="C2485" s="148"/>
      <c r="D2485" s="151"/>
      <c r="E2485" s="151"/>
      <c r="H2485" s="151"/>
      <c r="I2485" s="151"/>
      <c r="J2485" s="151"/>
      <c r="K2485" s="151"/>
      <c r="L2485" s="151"/>
    </row>
    <row r="2486" spans="1:12" x14ac:dyDescent="0.2">
      <c r="A2486" s="227" t="str">
        <f t="shared" si="293"/>
        <v>Purch maint. &amp; supplies</v>
      </c>
      <c r="B2486" s="148"/>
      <c r="C2486" s="148"/>
      <c r="D2486" s="151"/>
      <c r="E2486" s="151"/>
      <c r="H2486" s="151"/>
      <c r="I2486" s="151"/>
      <c r="J2486" s="151"/>
      <c r="K2486" s="151"/>
      <c r="L2486" s="151"/>
    </row>
    <row r="2487" spans="1:12" x14ac:dyDescent="0.2">
      <c r="A2487" s="227" t="str">
        <f t="shared" si="293"/>
        <v>Administrative supplies</v>
      </c>
      <c r="B2487" s="148"/>
      <c r="C2487" s="148"/>
      <c r="D2487" s="151">
        <f>$O$1591</f>
        <v>4000</v>
      </c>
      <c r="E2487" s="151">
        <f>$O$1592</f>
        <v>0</v>
      </c>
      <c r="F2487" s="151">
        <f>$O$1593</f>
        <v>0</v>
      </c>
      <c r="G2487" s="151">
        <f>$O$1594</f>
        <v>0</v>
      </c>
      <c r="H2487" s="151">
        <f>$O$1595</f>
        <v>0</v>
      </c>
      <c r="I2487" s="151"/>
      <c r="J2487" s="151"/>
      <c r="K2487" s="151"/>
      <c r="L2487" s="151"/>
    </row>
    <row r="2488" spans="1:12" x14ac:dyDescent="0.2">
      <c r="A2488" s="227" t="str">
        <f t="shared" si="293"/>
        <v>Other fixed and budgeted expenses</v>
      </c>
      <c r="B2488" s="148"/>
      <c r="C2488" s="148"/>
      <c r="D2488" s="228">
        <f>$C$1664</f>
        <v>0</v>
      </c>
      <c r="E2488" s="228">
        <f>$C$1665</f>
        <v>0</v>
      </c>
      <c r="F2488" s="228">
        <f>$C$1666</f>
        <v>0</v>
      </c>
      <c r="G2488" s="228">
        <f>$C$1667</f>
        <v>0</v>
      </c>
      <c r="H2488" s="228">
        <f>$C$1668</f>
        <v>0</v>
      </c>
      <c r="I2488" s="151"/>
      <c r="J2488" s="228">
        <f>$C$1670</f>
        <v>15000</v>
      </c>
      <c r="K2488" s="228">
        <f>$C$1671</f>
        <v>0</v>
      </c>
      <c r="L2488" s="228">
        <f>$C$1672</f>
        <v>0</v>
      </c>
    </row>
    <row r="2489" spans="1:12" x14ac:dyDescent="0.2">
      <c r="B2489" s="148"/>
      <c r="C2489" s="215" t="s">
        <v>246</v>
      </c>
      <c r="D2489" s="228">
        <f>SUM(D2482:D2488)</f>
        <v>4000</v>
      </c>
      <c r="E2489" s="228">
        <f>SUM(E2482:E2488)</f>
        <v>0</v>
      </c>
      <c r="F2489" s="228">
        <f>SUM(F2482:F2488)</f>
        <v>0</v>
      </c>
      <c r="G2489" s="228">
        <f>SUM(G2482:G2488)</f>
        <v>0</v>
      </c>
      <c r="H2489" s="228">
        <f>SUM(H2482:H2488)</f>
        <v>0</v>
      </c>
      <c r="I2489" s="151"/>
      <c r="J2489" s="228">
        <f>SUM(J2482:J2488)</f>
        <v>15000</v>
      </c>
      <c r="K2489" s="228">
        <f>SUM(K2482:K2488)</f>
        <v>0</v>
      </c>
      <c r="L2489" s="228">
        <f>SUM(L2482:L2488)</f>
        <v>0</v>
      </c>
    </row>
    <row r="2490" spans="1:12" x14ac:dyDescent="0.2">
      <c r="A2490" s="229" t="s">
        <v>247</v>
      </c>
      <c r="B2490" s="148"/>
      <c r="D2490" s="151">
        <f>D2489+D2479</f>
        <v>1990874.3547664261</v>
      </c>
      <c r="E2490" s="151">
        <f>E2489+E2479</f>
        <v>0</v>
      </c>
      <c r="F2490" s="151">
        <f>F2489+F2479</f>
        <v>0</v>
      </c>
      <c r="G2490" s="151">
        <f>G2489+G2479</f>
        <v>0</v>
      </c>
      <c r="H2490" s="151">
        <f>H2489+H2479</f>
        <v>0</v>
      </c>
      <c r="I2490" s="151"/>
      <c r="J2490" s="151">
        <f>J2489+J2479</f>
        <v>15000</v>
      </c>
      <c r="K2490" s="151">
        <f>K2489+K2479</f>
        <v>0</v>
      </c>
      <c r="L2490" s="151">
        <f>L2489+L2479</f>
        <v>0</v>
      </c>
    </row>
    <row r="2491" spans="1:12" x14ac:dyDescent="0.2">
      <c r="A2491" s="229"/>
      <c r="B2491" s="148"/>
      <c r="C2491" s="148"/>
      <c r="D2491" s="151"/>
      <c r="E2491" s="151"/>
      <c r="H2491" s="151"/>
      <c r="I2491" s="151"/>
      <c r="J2491" s="151"/>
      <c r="K2491" s="151"/>
      <c r="L2491" s="151"/>
    </row>
    <row r="2492" spans="1:12" x14ac:dyDescent="0.2">
      <c r="A2492" s="229" t="s">
        <v>248</v>
      </c>
      <c r="B2492" s="148"/>
      <c r="C2492" s="148"/>
      <c r="D2492" s="151"/>
      <c r="E2492" s="151"/>
      <c r="H2492" s="151"/>
      <c r="I2492" s="151"/>
      <c r="J2492" s="151"/>
      <c r="K2492" s="151"/>
      <c r="L2492" s="151"/>
    </row>
    <row r="2493" spans="1:12" x14ac:dyDescent="0.2">
      <c r="A2493" s="227" t="str">
        <f t="shared" ref="A2493:A2513" si="294">A2433</f>
        <v>Maintenance</v>
      </c>
      <c r="B2493" s="148"/>
      <c r="C2493" s="148"/>
      <c r="D2493" s="151">
        <f>$D$1845</f>
        <v>0</v>
      </c>
      <c r="E2493" s="151">
        <f>$D$1846</f>
        <v>0</v>
      </c>
      <c r="F2493" s="151">
        <f>$D$1847</f>
        <v>0</v>
      </c>
      <c r="G2493" s="151">
        <f>$D$1848</f>
        <v>0</v>
      </c>
      <c r="H2493" s="151">
        <f>$D$1849</f>
        <v>0</v>
      </c>
      <c r="I2493" s="151"/>
      <c r="J2493" s="151">
        <f>$D$1851</f>
        <v>0</v>
      </c>
      <c r="K2493" s="151">
        <f>$D$1852</f>
        <v>0</v>
      </c>
      <c r="L2493" s="151">
        <f>$D$1853</f>
        <v>0</v>
      </c>
    </row>
    <row r="2494" spans="1:12" x14ac:dyDescent="0.2">
      <c r="A2494" s="227" t="str">
        <f t="shared" si="294"/>
        <v>Bldg &amp; Grounds</v>
      </c>
      <c r="B2494" s="148"/>
      <c r="C2494" s="148"/>
      <c r="D2494" s="232" t="str">
        <f>$F$1845</f>
        <v xml:space="preserve">xxxxxx </v>
      </c>
      <c r="E2494" s="232" t="str">
        <f>$F$1846</f>
        <v xml:space="preserve">xxxxxx </v>
      </c>
      <c r="F2494" s="232" t="str">
        <f>$F$1847</f>
        <v xml:space="preserve">xxxxxx </v>
      </c>
      <c r="G2494" s="232" t="str">
        <f>$F$1848</f>
        <v xml:space="preserve">xxxxxx </v>
      </c>
      <c r="H2494" s="232" t="str">
        <f>$F$1849</f>
        <v xml:space="preserve">xxxxxx </v>
      </c>
      <c r="I2494" s="151"/>
      <c r="J2494" s="232">
        <f>$F$1851</f>
        <v>0</v>
      </c>
      <c r="K2494" s="232">
        <f>$F$1852</f>
        <v>0</v>
      </c>
      <c r="L2494" s="232">
        <f>$F$1853</f>
        <v>0</v>
      </c>
    </row>
    <row r="2495" spans="1:12" x14ac:dyDescent="0.2">
      <c r="A2495" s="227" t="str">
        <f t="shared" si="294"/>
        <v>Hum Resource</v>
      </c>
      <c r="B2495" s="148"/>
      <c r="C2495" s="148"/>
      <c r="D2495" s="151">
        <f>$H$1845</f>
        <v>43827.888495649982</v>
      </c>
      <c r="E2495" s="151">
        <f>$H$1846</f>
        <v>0</v>
      </c>
      <c r="F2495" s="151">
        <f>$H$1847</f>
        <v>0</v>
      </c>
      <c r="G2495" s="151">
        <f>$H$1848</f>
        <v>0</v>
      </c>
      <c r="H2495" s="151">
        <f>$H$1849</f>
        <v>0</v>
      </c>
      <c r="I2495" s="151"/>
      <c r="J2495" s="232" t="str">
        <f>$H$1851</f>
        <v xml:space="preserve">xxxxxx </v>
      </c>
      <c r="K2495" s="232" t="str">
        <f>$H$1852</f>
        <v xml:space="preserve">xxxxxx </v>
      </c>
      <c r="L2495" s="232" t="str">
        <f>$H$1853</f>
        <v xml:space="preserve">xxxxxx </v>
      </c>
    </row>
    <row r="2496" spans="1:12" x14ac:dyDescent="0.2">
      <c r="A2496" s="227" t="str">
        <f t="shared" si="294"/>
        <v>General Mgmt</v>
      </c>
      <c r="B2496" s="148"/>
      <c r="C2496" s="148"/>
      <c r="D2496" s="151">
        <f>$J$1845</f>
        <v>0</v>
      </c>
      <c r="E2496" s="151">
        <f>$J$1846</f>
        <v>0</v>
      </c>
      <c r="F2496" s="151">
        <f>$J$1847</f>
        <v>0</v>
      </c>
      <c r="G2496" s="151">
        <f>$J$1848</f>
        <v>0</v>
      </c>
      <c r="H2496" s="151">
        <f>$J$1849</f>
        <v>0</v>
      </c>
      <c r="I2496" s="151"/>
      <c r="J2496" s="151">
        <f>$J$1851</f>
        <v>0</v>
      </c>
      <c r="K2496" s="151">
        <f>$J$1852</f>
        <v>0</v>
      </c>
      <c r="L2496" s="151">
        <f>$J$1853</f>
        <v>0</v>
      </c>
    </row>
    <row r="2497" spans="1:12" x14ac:dyDescent="0.2">
      <c r="A2497" s="227" t="str">
        <f t="shared" si="294"/>
        <v>Acct &amp; Finance</v>
      </c>
      <c r="B2497" s="148"/>
      <c r="C2497" s="148"/>
      <c r="D2497" s="232">
        <f>$L$1845</f>
        <v>71286.327860857506</v>
      </c>
      <c r="E2497" s="232">
        <f>$L$1846</f>
        <v>0</v>
      </c>
      <c r="F2497" s="232">
        <f>$L$1847</f>
        <v>0</v>
      </c>
      <c r="G2497" s="232">
        <f>$L$1848</f>
        <v>0</v>
      </c>
      <c r="H2497" s="232">
        <f>$L$1849</f>
        <v>0</v>
      </c>
      <c r="I2497" s="151"/>
      <c r="J2497" s="232">
        <f>$L$1851</f>
        <v>0</v>
      </c>
      <c r="K2497" s="232">
        <f>$L$1852</f>
        <v>0</v>
      </c>
      <c r="L2497" s="232">
        <f>$L$1853</f>
        <v>0</v>
      </c>
    </row>
    <row r="2498" spans="1:12" x14ac:dyDescent="0.2">
      <c r="A2498" s="227" t="str">
        <f t="shared" si="294"/>
        <v>Engineering</v>
      </c>
      <c r="B2498" s="148"/>
      <c r="C2498" s="148"/>
      <c r="D2498" s="232">
        <f>$N$1845</f>
        <v>0</v>
      </c>
      <c r="E2498" s="232">
        <f>$N$1846</f>
        <v>0</v>
      </c>
      <c r="F2498" s="232">
        <f>$N$1847</f>
        <v>0</v>
      </c>
      <c r="G2498" s="232">
        <f>$N$1848</f>
        <v>0</v>
      </c>
      <c r="H2498" s="232">
        <f>$N$1849</f>
        <v>0</v>
      </c>
      <c r="I2498" s="151"/>
      <c r="J2498" s="232">
        <f>$N$1851</f>
        <v>0</v>
      </c>
      <c r="K2498" s="232">
        <f>$N$1852</f>
        <v>0</v>
      </c>
      <c r="L2498" s="232">
        <f>$N$1853</f>
        <v>0</v>
      </c>
    </row>
    <row r="2499" spans="1:12" x14ac:dyDescent="0.2">
      <c r="A2499" s="227" t="str">
        <f t="shared" si="294"/>
        <v>Sales / Mktg</v>
      </c>
      <c r="B2499" s="148"/>
      <c r="C2499" s="148"/>
      <c r="D2499" s="151">
        <f>$D$1965</f>
        <v>0</v>
      </c>
      <c r="E2499" s="151">
        <f>$D$1966</f>
        <v>0</v>
      </c>
      <c r="F2499" s="151">
        <f>$D$1967</f>
        <v>0</v>
      </c>
      <c r="G2499" s="151">
        <f>$D$1968</f>
        <v>0</v>
      </c>
      <c r="H2499" s="151">
        <f>$D$1969</f>
        <v>0</v>
      </c>
      <c r="I2499" s="151"/>
      <c r="J2499" s="151">
        <f>$D$1971</f>
        <v>0</v>
      </c>
      <c r="K2499" s="151">
        <f>$D$1972</f>
        <v>0</v>
      </c>
      <c r="L2499" s="151">
        <f>$D$1973</f>
        <v>0</v>
      </c>
    </row>
    <row r="2500" spans="1:12" x14ac:dyDescent="0.2">
      <c r="A2500" s="227" t="str">
        <f t="shared" si="294"/>
        <v>Cust Service</v>
      </c>
      <c r="B2500" s="148"/>
      <c r="C2500" s="148"/>
      <c r="D2500" s="151">
        <f>$F$1965</f>
        <v>0</v>
      </c>
      <c r="E2500" s="151">
        <f>$F$1966</f>
        <v>0</v>
      </c>
      <c r="F2500" s="151">
        <f>$F$1967</f>
        <v>0</v>
      </c>
      <c r="G2500" s="151">
        <f>$F$1968</f>
        <v>0</v>
      </c>
      <c r="H2500" s="151">
        <f>$F$1969</f>
        <v>0</v>
      </c>
      <c r="I2500" s="151"/>
      <c r="J2500" s="151">
        <f>$F$1971</f>
        <v>0</v>
      </c>
      <c r="K2500" s="151">
        <f>$F$1972</f>
        <v>0</v>
      </c>
      <c r="L2500" s="151">
        <f>$F$1973</f>
        <v>0</v>
      </c>
    </row>
    <row r="2501" spans="1:12" x14ac:dyDescent="0.2">
      <c r="A2501" s="227" t="str">
        <f t="shared" si="294"/>
        <v>Supervision</v>
      </c>
      <c r="B2501" s="148"/>
      <c r="C2501" s="148"/>
      <c r="D2501" s="232">
        <f>$H$1965</f>
        <v>201698.96174876517</v>
      </c>
      <c r="E2501" s="232">
        <f>$H$1966</f>
        <v>0</v>
      </c>
      <c r="F2501" s="232">
        <f>$H$1967</f>
        <v>0</v>
      </c>
      <c r="G2501" s="232">
        <f>$H$1968</f>
        <v>0</v>
      </c>
      <c r="H2501" s="232">
        <f>$H$1969</f>
        <v>0</v>
      </c>
      <c r="I2501" s="151"/>
      <c r="J2501" s="232" t="str">
        <f>$H$1971</f>
        <v xml:space="preserve">xxxxxx </v>
      </c>
      <c r="K2501" s="232" t="str">
        <f>$H$1972</f>
        <v xml:space="preserve">xxxxxx </v>
      </c>
      <c r="L2501" s="232" t="str">
        <f>$H$1973</f>
        <v xml:space="preserve">xxxxxx </v>
      </c>
    </row>
    <row r="2502" spans="1:12" x14ac:dyDescent="0.2">
      <c r="A2502" s="227" t="str">
        <f t="shared" si="294"/>
        <v>Mat'ls Mgmt</v>
      </c>
      <c r="B2502" s="148"/>
      <c r="C2502" s="148"/>
      <c r="D2502" s="232">
        <f>$J$1965</f>
        <v>0</v>
      </c>
      <c r="E2502" s="232">
        <f>$J$1966</f>
        <v>0</v>
      </c>
      <c r="F2502" s="232">
        <f>$J$1967</f>
        <v>0</v>
      </c>
      <c r="G2502" s="232">
        <f>$J$1968</f>
        <v>0</v>
      </c>
      <c r="H2502" s="232">
        <f>$J$1969</f>
        <v>0</v>
      </c>
      <c r="I2502" s="151"/>
      <c r="J2502" s="232">
        <f>$J$1971</f>
        <v>0</v>
      </c>
      <c r="K2502" s="232">
        <f>$J$1972</f>
        <v>0</v>
      </c>
      <c r="L2502" s="232">
        <f>$J$1973</f>
        <v>0</v>
      </c>
    </row>
    <row r="2503" spans="1:12" x14ac:dyDescent="0.2">
      <c r="A2503" s="227" t="str">
        <f t="shared" si="294"/>
        <v>Quality Control</v>
      </c>
      <c r="B2503" s="148"/>
      <c r="C2503" s="148"/>
      <c r="D2503" s="232">
        <f>$L$1965</f>
        <v>0</v>
      </c>
      <c r="E2503" s="232">
        <f>$L$1966</f>
        <v>0</v>
      </c>
      <c r="F2503" s="232">
        <f>$L$1967</f>
        <v>0</v>
      </c>
      <c r="G2503" s="232">
        <f>$L$1968</f>
        <v>0</v>
      </c>
      <c r="H2503" s="232">
        <f>$L$1969</f>
        <v>0</v>
      </c>
      <c r="I2503" s="151"/>
      <c r="J2503" s="232">
        <f>$L$1971</f>
        <v>0</v>
      </c>
      <c r="K2503" s="232">
        <f>$L$1972</f>
        <v>0</v>
      </c>
      <c r="L2503" s="232">
        <f>$L$1973</f>
        <v>0</v>
      </c>
    </row>
    <row r="2504" spans="1:12" x14ac:dyDescent="0.2">
      <c r="A2504" s="227" t="str">
        <f t="shared" si="294"/>
        <v>Set-Up Techs</v>
      </c>
      <c r="B2504" s="148"/>
      <c r="C2504" s="148"/>
      <c r="D2504" s="232">
        <f>$N$1965</f>
        <v>0</v>
      </c>
      <c r="E2504" s="232">
        <f>$N$1966</f>
        <v>0</v>
      </c>
      <c r="F2504" s="232">
        <f>$N$1967</f>
        <v>0</v>
      </c>
      <c r="G2504" s="232">
        <f>$N$1968</f>
        <v>0</v>
      </c>
      <c r="H2504" s="232">
        <f>$N$1969</f>
        <v>0</v>
      </c>
      <c r="I2504" s="151"/>
      <c r="J2504" s="232">
        <f>$N$1971</f>
        <v>606926.69663650414</v>
      </c>
      <c r="K2504" s="232">
        <f>$N$1972</f>
        <v>0</v>
      </c>
      <c r="L2504" s="232">
        <f>$N$1973</f>
        <v>0</v>
      </c>
    </row>
    <row r="2505" spans="1:12" x14ac:dyDescent="0.2">
      <c r="A2505" s="227" t="str">
        <f t="shared" si="294"/>
        <v>Mat'l Handling</v>
      </c>
      <c r="B2505" s="148"/>
      <c r="C2505" s="148"/>
      <c r="D2505" s="232">
        <f>$D$2085</f>
        <v>0</v>
      </c>
      <c r="E2505" s="232">
        <f>$D$2086</f>
        <v>0</v>
      </c>
      <c r="F2505" s="232">
        <f>$D$2087</f>
        <v>0</v>
      </c>
      <c r="G2505" s="232">
        <f>$D$2088</f>
        <v>0</v>
      </c>
      <c r="H2505" s="232">
        <f>$D$2089</f>
        <v>0</v>
      </c>
      <c r="I2505" s="151"/>
      <c r="J2505" s="232">
        <f>$D$2091</f>
        <v>32312.379931506526</v>
      </c>
      <c r="K2505" s="232">
        <f>$D$2092</f>
        <v>0</v>
      </c>
      <c r="L2505" s="232">
        <f>$D$2093</f>
        <v>0</v>
      </c>
    </row>
    <row r="2506" spans="1:12" x14ac:dyDescent="0.2">
      <c r="A2506" s="227" t="str">
        <f t="shared" si="294"/>
        <v>Ship &amp; Receive</v>
      </c>
      <c r="B2506" s="148"/>
      <c r="C2506" s="148"/>
      <c r="D2506" s="151">
        <f>$F$2085</f>
        <v>0</v>
      </c>
      <c r="E2506" s="151">
        <f>$F$2086</f>
        <v>0</v>
      </c>
      <c r="F2506" s="151">
        <f>$F$2087</f>
        <v>0</v>
      </c>
      <c r="G2506" s="151">
        <f>$F$2088</f>
        <v>0</v>
      </c>
      <c r="H2506" s="151">
        <f>$F$2089</f>
        <v>0</v>
      </c>
      <c r="I2506" s="151"/>
      <c r="J2506" s="151">
        <f>$F$2091</f>
        <v>0</v>
      </c>
      <c r="K2506" s="151">
        <f>$F$2092</f>
        <v>0</v>
      </c>
      <c r="L2506" s="151">
        <f>$F$2093</f>
        <v>0</v>
      </c>
    </row>
    <row r="2507" spans="1:12" x14ac:dyDescent="0.2">
      <c r="A2507" s="227" t="str">
        <f t="shared" si="294"/>
        <v>Whse Labor</v>
      </c>
      <c r="B2507" s="148"/>
      <c r="C2507" s="148"/>
      <c r="D2507" s="232" t="str">
        <f>$H$2085</f>
        <v xml:space="preserve">xxxxxx </v>
      </c>
      <c r="E2507" s="232" t="str">
        <f>$H$2086</f>
        <v xml:space="preserve">xxxxxx </v>
      </c>
      <c r="F2507" s="232" t="str">
        <f>$H$2087</f>
        <v xml:space="preserve">xxxxxx </v>
      </c>
      <c r="G2507" s="232" t="str">
        <f>$H$2088</f>
        <v xml:space="preserve">xxxxxx </v>
      </c>
      <c r="H2507" s="232" t="str">
        <f>$H$2089</f>
        <v xml:space="preserve">xxxxxx </v>
      </c>
      <c r="I2507" s="232"/>
      <c r="J2507" s="232" t="str">
        <f>$H$2091</f>
        <v xml:space="preserve">xxxxxx </v>
      </c>
      <c r="K2507" s="232" t="str">
        <f>$H$2092</f>
        <v xml:space="preserve">xxxxxx </v>
      </c>
      <c r="L2507" s="232" t="str">
        <f>$H$2093</f>
        <v xml:space="preserve">xxxxxx </v>
      </c>
    </row>
    <row r="2508" spans="1:12" x14ac:dyDescent="0.2">
      <c r="A2508" s="227" t="str">
        <f t="shared" si="294"/>
        <v>Future Use 16</v>
      </c>
      <c r="B2508" s="148"/>
      <c r="C2508" s="148"/>
      <c r="D2508" s="151">
        <f>$J$2085</f>
        <v>0</v>
      </c>
      <c r="E2508" s="151">
        <f>$J$2086</f>
        <v>0</v>
      </c>
      <c r="F2508" s="151">
        <f>$J$2087</f>
        <v>0</v>
      </c>
      <c r="G2508" s="151">
        <f>$J$2088</f>
        <v>0</v>
      </c>
      <c r="H2508" s="151">
        <f>$J$2089</f>
        <v>0</v>
      </c>
      <c r="I2508" s="151"/>
      <c r="J2508" s="151">
        <f>$J$2091</f>
        <v>0</v>
      </c>
      <c r="K2508" s="151">
        <f>$J$2092</f>
        <v>0</v>
      </c>
      <c r="L2508" s="151">
        <f>$J$2093</f>
        <v>0</v>
      </c>
    </row>
    <row r="2509" spans="1:12" x14ac:dyDescent="0.2">
      <c r="A2509" s="227" t="str">
        <f t="shared" si="294"/>
        <v>Future Use 17</v>
      </c>
      <c r="B2509" s="148"/>
      <c r="C2509" s="148"/>
      <c r="D2509" s="151">
        <f>$L$2085</f>
        <v>0</v>
      </c>
      <c r="E2509" s="151">
        <f>$L$2086</f>
        <v>0</v>
      </c>
      <c r="F2509" s="151">
        <f>$L$2087</f>
        <v>0</v>
      </c>
      <c r="G2509" s="151">
        <f>$L$2088</f>
        <v>0</v>
      </c>
      <c r="H2509" s="151">
        <f>$L$2089</f>
        <v>0</v>
      </c>
      <c r="I2509" s="151"/>
      <c r="J2509" s="151">
        <f>$L$2091</f>
        <v>0</v>
      </c>
      <c r="K2509" s="151">
        <f>$L$2092</f>
        <v>0</v>
      </c>
      <c r="L2509" s="151">
        <f>$L$2093</f>
        <v>0</v>
      </c>
    </row>
    <row r="2510" spans="1:12" x14ac:dyDescent="0.2">
      <c r="A2510" s="227" t="str">
        <f t="shared" si="294"/>
        <v>Future Use 18</v>
      </c>
      <c r="B2510" s="148"/>
      <c r="C2510" s="148"/>
      <c r="D2510" s="151">
        <f>$N$2085</f>
        <v>0</v>
      </c>
      <c r="E2510" s="151">
        <f>$N$2086</f>
        <v>0</v>
      </c>
      <c r="F2510" s="151">
        <f>$N$2087</f>
        <v>0</v>
      </c>
      <c r="G2510" s="151">
        <f>$N$2088</f>
        <v>0</v>
      </c>
      <c r="H2510" s="151">
        <f>$N$2089</f>
        <v>0</v>
      </c>
      <c r="I2510" s="151"/>
      <c r="J2510" s="151">
        <f>$N$2091</f>
        <v>0</v>
      </c>
      <c r="K2510" s="151">
        <f>$N$2092</f>
        <v>0</v>
      </c>
      <c r="L2510" s="151">
        <f>$N$2093</f>
        <v>0</v>
      </c>
    </row>
    <row r="2511" spans="1:12" x14ac:dyDescent="0.2">
      <c r="A2511" s="227" t="str">
        <f t="shared" si="294"/>
        <v>Future Use 19</v>
      </c>
      <c r="B2511" s="148"/>
      <c r="C2511" s="148"/>
      <c r="D2511" s="232">
        <f>$D$2205</f>
        <v>0</v>
      </c>
      <c r="E2511" s="232">
        <f>$D$2206</f>
        <v>0</v>
      </c>
      <c r="F2511" s="232">
        <f>$D$2207</f>
        <v>0</v>
      </c>
      <c r="G2511" s="232">
        <f>$D$2208</f>
        <v>0</v>
      </c>
      <c r="H2511" s="232">
        <f>$D$2209</f>
        <v>0</v>
      </c>
      <c r="I2511" s="151"/>
      <c r="J2511" s="232">
        <f>$D$2211</f>
        <v>0</v>
      </c>
      <c r="K2511" s="232">
        <f>$D$2212</f>
        <v>0</v>
      </c>
      <c r="L2511" s="232">
        <f>$D$2213</f>
        <v>0</v>
      </c>
    </row>
    <row r="2512" spans="1:12" x14ac:dyDescent="0.2">
      <c r="A2512" s="227" t="str">
        <f t="shared" si="294"/>
        <v>EquipHrSupt</v>
      </c>
      <c r="B2512" s="148"/>
      <c r="C2512" s="148"/>
      <c r="D2512" s="232" t="str">
        <f>$F$2205</f>
        <v xml:space="preserve">xxxxxx </v>
      </c>
      <c r="E2512" s="232" t="str">
        <f>$F$2206</f>
        <v xml:space="preserve">xxxxxx </v>
      </c>
      <c r="F2512" s="232" t="str">
        <f>$F$2207</f>
        <v xml:space="preserve">xxxxxx </v>
      </c>
      <c r="G2512" s="232" t="str">
        <f>$F$2208</f>
        <v xml:space="preserve">xxxxxx </v>
      </c>
      <c r="H2512" s="232" t="str">
        <f>$F$2209</f>
        <v xml:space="preserve">xxxxxx </v>
      </c>
      <c r="I2512" s="151"/>
      <c r="J2512" s="232" t="str">
        <f>$F$2211</f>
        <v xml:space="preserve">xxxxxx </v>
      </c>
      <c r="K2512" s="232" t="str">
        <f>$F$2212</f>
        <v xml:space="preserve">xxxxxx </v>
      </c>
      <c r="L2512" s="232" t="str">
        <f>$F$2213</f>
        <v xml:space="preserve">xxxxxx </v>
      </c>
    </row>
    <row r="2513" spans="1:15" x14ac:dyDescent="0.2">
      <c r="A2513" s="227" t="str">
        <f t="shared" si="294"/>
        <v>LaborHrSupt</v>
      </c>
      <c r="B2513" s="148"/>
      <c r="C2513" s="148"/>
      <c r="D2513" s="242">
        <f>$H$2205</f>
        <v>0</v>
      </c>
      <c r="E2513" s="242">
        <f>$H$2206</f>
        <v>0</v>
      </c>
      <c r="F2513" s="242">
        <f>$H$2207</f>
        <v>0</v>
      </c>
      <c r="G2513" s="242">
        <f>$H$2208</f>
        <v>0</v>
      </c>
      <c r="H2513" s="242">
        <f>$H$2209</f>
        <v>0</v>
      </c>
      <c r="I2513" s="151"/>
      <c r="J2513" s="242" t="str">
        <f>$H$2211</f>
        <v xml:space="preserve">xxxxxx </v>
      </c>
      <c r="K2513" s="242" t="str">
        <f>$H$2212</f>
        <v xml:space="preserve">xxxxxx </v>
      </c>
      <c r="L2513" s="242" t="str">
        <f>$H$2213</f>
        <v xml:space="preserve">xxxxxx </v>
      </c>
    </row>
    <row r="2514" spans="1:15" x14ac:dyDescent="0.2">
      <c r="B2514" s="148"/>
      <c r="C2514" s="215" t="s">
        <v>249</v>
      </c>
      <c r="D2514" s="152">
        <f>SUM(D2493:D2513)</f>
        <v>316813.17810527264</v>
      </c>
      <c r="E2514" s="152">
        <f>SUM(E2493:E2513)</f>
        <v>0</v>
      </c>
      <c r="F2514" s="152">
        <f>SUM(F2493:F2513)</f>
        <v>0</v>
      </c>
      <c r="G2514" s="152">
        <f>SUM(G2493:G2513)</f>
        <v>0</v>
      </c>
      <c r="H2514" s="152">
        <f>SUM(H2493:H2513)</f>
        <v>0</v>
      </c>
      <c r="I2514" s="151"/>
      <c r="J2514" s="152">
        <f>SUM(J2493:J2513)</f>
        <v>639239.07656801073</v>
      </c>
      <c r="K2514" s="152">
        <f>SUM(K2493:K2513)</f>
        <v>0</v>
      </c>
      <c r="L2514" s="152">
        <f>SUM(L2493:L2513)</f>
        <v>0</v>
      </c>
    </row>
    <row r="2515" spans="1:15" x14ac:dyDescent="0.2">
      <c r="A2515" s="229"/>
      <c r="B2515" s="148"/>
      <c r="C2515" s="148"/>
      <c r="D2515" s="151"/>
      <c r="E2515" s="151"/>
      <c r="F2515" s="151"/>
      <c r="H2515" s="151"/>
      <c r="I2515" s="151"/>
      <c r="J2515" s="151"/>
      <c r="K2515" s="151"/>
      <c r="L2515" s="151"/>
    </row>
    <row r="2516" spans="1:15" x14ac:dyDescent="0.2">
      <c r="B2516" s="148"/>
      <c r="C2516" s="244" t="s">
        <v>280</v>
      </c>
      <c r="D2516" s="154">
        <f>D2490+D2514</f>
        <v>2307687.532871699</v>
      </c>
      <c r="E2516" s="154">
        <f>E2490+E2514</f>
        <v>0</v>
      </c>
      <c r="F2516" s="154">
        <f>F2490+F2514</f>
        <v>0</v>
      </c>
      <c r="G2516" s="154">
        <f>G2490+G2514</f>
        <v>0</v>
      </c>
      <c r="H2516" s="154">
        <f>H2490+H2514</f>
        <v>0</v>
      </c>
      <c r="J2516" s="154">
        <f>J2490+J2514</f>
        <v>654239.07656801073</v>
      </c>
      <c r="K2516" s="154">
        <f>K2490+K2514</f>
        <v>0</v>
      </c>
      <c r="L2516" s="154">
        <f>L2490+L2514</f>
        <v>0</v>
      </c>
    </row>
    <row r="2518" spans="1:15" x14ac:dyDescent="0.2">
      <c r="A2518" s="233"/>
      <c r="B2518" s="148"/>
      <c r="C2518" s="148"/>
      <c r="D2518" s="235"/>
      <c r="E2518" s="235"/>
      <c r="F2518" s="235"/>
      <c r="H2518" s="235"/>
      <c r="K2518" s="235"/>
    </row>
    <row r="2520" spans="1:15" x14ac:dyDescent="0.2">
      <c r="A2520" s="229"/>
      <c r="B2520" s="148"/>
      <c r="C2520" s="148"/>
      <c r="D2520" s="154"/>
      <c r="E2520" s="154"/>
      <c r="F2520" s="154"/>
      <c r="G2520" s="154"/>
      <c r="H2520" s="154"/>
      <c r="J2520" s="154"/>
      <c r="K2520" s="154"/>
      <c r="L2520" s="154"/>
    </row>
    <row r="2521" spans="1:15" x14ac:dyDescent="0.2">
      <c r="A2521" s="214" t="s">
        <v>261</v>
      </c>
      <c r="B2521" s="148"/>
      <c r="C2521" s="148"/>
      <c r="D2521" s="151"/>
      <c r="E2521" s="151"/>
      <c r="F2521" s="151"/>
      <c r="G2521" s="151"/>
      <c r="H2521" s="151"/>
      <c r="M2521" s="151"/>
      <c r="O2521" s="215" t="s">
        <v>234</v>
      </c>
    </row>
    <row r="2522" spans="1:15" x14ac:dyDescent="0.2">
      <c r="A2522" s="148" t="str">
        <f>A2</f>
        <v>Plumbco, Inc.</v>
      </c>
      <c r="B2522" s="148"/>
      <c r="C2522" s="148"/>
      <c r="D2522" s="151"/>
      <c r="E2522" s="151"/>
      <c r="F2522" s="151"/>
      <c r="G2522" s="151"/>
      <c r="H2522" s="151"/>
      <c r="M2522" s="151"/>
      <c r="N2522" s="148"/>
      <c r="O2522" s="216" t="s">
        <v>581</v>
      </c>
    </row>
    <row r="2523" spans="1:15" x14ac:dyDescent="0.2">
      <c r="A2523" s="148"/>
      <c r="B2523" s="148"/>
      <c r="C2523" s="148"/>
      <c r="D2523" s="151"/>
      <c r="E2523" s="151"/>
      <c r="F2523" s="151"/>
      <c r="G2523" s="151"/>
      <c r="H2523" s="151"/>
      <c r="M2523" s="151"/>
      <c r="N2523" s="218">
        <f ca="1">NOW()</f>
        <v>43970.333883912041</v>
      </c>
      <c r="O2523" s="219">
        <f ca="1">NOW()</f>
        <v>43970.333883912041</v>
      </c>
    </row>
    <row r="2524" spans="1:15" x14ac:dyDescent="0.2">
      <c r="A2524" s="148"/>
      <c r="B2524" s="148"/>
      <c r="C2524" s="148"/>
      <c r="D2524" s="151"/>
      <c r="E2524" s="151"/>
      <c r="F2524" s="151"/>
      <c r="G2524" s="151"/>
      <c r="H2524" s="151"/>
      <c r="I2524" s="151"/>
      <c r="J2524" s="151"/>
      <c r="K2524" s="151"/>
      <c r="L2524" s="151"/>
      <c r="M2524" s="151"/>
      <c r="N2524" s="151"/>
      <c r="O2524" s="151"/>
    </row>
    <row r="2525" spans="1:15" x14ac:dyDescent="0.2">
      <c r="A2525" s="238"/>
      <c r="B2525" s="148"/>
      <c r="C2525" s="148"/>
      <c r="D2525" s="151"/>
      <c r="E2525" s="151"/>
      <c r="F2525" s="151"/>
      <c r="G2525" s="151"/>
      <c r="H2525" s="151"/>
      <c r="I2525" s="151"/>
      <c r="J2525" s="151"/>
      <c r="K2525" s="151"/>
      <c r="L2525" s="151"/>
      <c r="M2525" s="151"/>
      <c r="N2525" s="151"/>
      <c r="O2525" s="151"/>
    </row>
    <row r="2526" spans="1:15" x14ac:dyDescent="0.2">
      <c r="A2526" s="148"/>
      <c r="B2526" s="148"/>
      <c r="C2526" s="148"/>
      <c r="D2526" s="401" t="s">
        <v>329</v>
      </c>
      <c r="E2526" s="402"/>
      <c r="F2526" s="402"/>
      <c r="G2526" s="402"/>
      <c r="H2526" s="402"/>
      <c r="I2526" s="402"/>
      <c r="J2526" s="402"/>
      <c r="K2526" s="402"/>
      <c r="L2526" s="402"/>
      <c r="M2526" s="402"/>
      <c r="N2526" s="402"/>
      <c r="O2526" s="403"/>
    </row>
    <row r="2527" spans="1:15" x14ac:dyDescent="0.2">
      <c r="A2527" s="148"/>
      <c r="B2527" s="148"/>
      <c r="C2527" s="148"/>
      <c r="D2527" s="225" t="str">
        <f>D208</f>
        <v>Shearing</v>
      </c>
      <c r="E2527" s="225" t="str">
        <f>D210</f>
        <v>Press &lt; 75T</v>
      </c>
      <c r="F2527" s="225" t="str">
        <f>D212</f>
        <v>Pres 75T-125T</v>
      </c>
      <c r="G2527" s="225" t="str">
        <f>D214</f>
        <v>Press &gt; 125T</v>
      </c>
      <c r="H2527" s="225" t="str">
        <f>D216</f>
        <v>Packaging</v>
      </c>
      <c r="I2527" s="225" t="str">
        <f>D218</f>
        <v>Equip Hour 06</v>
      </c>
      <c r="J2527" s="241" t="str">
        <f>D220</f>
        <v>Direct Labr 01</v>
      </c>
      <c r="K2527" s="241" t="str">
        <f>D222</f>
        <v>Direct Labr 02</v>
      </c>
      <c r="L2527" s="241" t="str">
        <f>D224</f>
        <v>Direct Labr 03</v>
      </c>
      <c r="M2527" s="241" t="str">
        <f>D226</f>
        <v>Direct Labr 04</v>
      </c>
      <c r="N2527" s="241" t="str">
        <f>$D$228</f>
        <v>Direct Labr 05</v>
      </c>
      <c r="O2527" s="241" t="str">
        <f>$D$230</f>
        <v>Direct Labr 06</v>
      </c>
    </row>
    <row r="2528" spans="1:15" x14ac:dyDescent="0.2">
      <c r="A2528" s="148" t="s">
        <v>236</v>
      </c>
      <c r="B2528" s="148"/>
      <c r="C2528" s="148"/>
      <c r="D2528" s="148"/>
      <c r="E2528" s="148"/>
      <c r="H2528" s="148"/>
      <c r="I2528" s="148"/>
      <c r="J2528" s="148"/>
      <c r="K2528" s="148"/>
      <c r="L2528" s="148"/>
      <c r="M2528" s="148"/>
      <c r="N2528" s="148"/>
    </row>
    <row r="2529" spans="1:15" x14ac:dyDescent="0.2">
      <c r="A2529" s="227" t="str">
        <f>A2469</f>
        <v>Salaries</v>
      </c>
      <c r="B2529" s="148"/>
      <c r="C2529" s="148"/>
      <c r="D2529" s="151"/>
      <c r="E2529" s="151"/>
      <c r="H2529" s="151"/>
      <c r="I2529" s="151"/>
      <c r="J2529" s="151"/>
      <c r="K2529" s="151"/>
      <c r="L2529" s="151"/>
      <c r="M2529" s="151"/>
      <c r="N2529" s="151"/>
    </row>
    <row r="2530" spans="1:15" x14ac:dyDescent="0.2">
      <c r="A2530" s="227" t="str">
        <f>A2470</f>
        <v>Hourly</v>
      </c>
      <c r="B2530" s="148"/>
      <c r="C2530" s="148"/>
      <c r="D2530" s="151"/>
      <c r="E2530" s="151"/>
      <c r="H2530" s="151"/>
      <c r="I2530" s="151"/>
      <c r="J2530" s="151"/>
      <c r="K2530" s="151"/>
      <c r="L2530" s="151"/>
      <c r="M2530" s="151"/>
      <c r="N2530" s="151"/>
    </row>
    <row r="2531" spans="1:15" x14ac:dyDescent="0.2">
      <c r="A2531" s="227" t="str">
        <f>A2471</f>
        <v>Paid time off benefits</v>
      </c>
      <c r="B2531" s="148"/>
      <c r="C2531" s="148"/>
      <c r="D2531" s="151"/>
      <c r="E2531" s="151"/>
      <c r="H2531" s="151"/>
      <c r="I2531" s="151"/>
      <c r="J2531" s="151"/>
      <c r="K2531" s="151"/>
      <c r="L2531" s="151"/>
      <c r="M2531" s="151"/>
      <c r="N2531" s="151"/>
    </row>
    <row r="2532" spans="1:15" x14ac:dyDescent="0.2">
      <c r="A2532" s="227" t="str">
        <f>A2472</f>
        <v>Overtime, shift premium &amp; special comp.</v>
      </c>
      <c r="B2532" s="148"/>
      <c r="C2532" s="148"/>
      <c r="D2532" s="151"/>
      <c r="E2532" s="151"/>
      <c r="H2532" s="151"/>
      <c r="I2532" s="151"/>
      <c r="J2532" s="151"/>
      <c r="K2532" s="151"/>
      <c r="L2532" s="151"/>
      <c r="M2532" s="151"/>
      <c r="N2532" s="151"/>
    </row>
    <row r="2533" spans="1:15" x14ac:dyDescent="0.2">
      <c r="B2533" s="148"/>
      <c r="C2533" s="215" t="s">
        <v>238</v>
      </c>
      <c r="D2533" s="151"/>
      <c r="E2533" s="151"/>
      <c r="H2533" s="151"/>
      <c r="I2533" s="151"/>
      <c r="J2533" s="151"/>
      <c r="K2533" s="151"/>
      <c r="L2533" s="151"/>
      <c r="M2533" s="151"/>
      <c r="N2533" s="151"/>
    </row>
    <row r="2534" spans="1:15" x14ac:dyDescent="0.2">
      <c r="A2534" s="148"/>
      <c r="B2534" s="148"/>
      <c r="C2534" s="148"/>
      <c r="D2534" s="151"/>
      <c r="E2534" s="151"/>
      <c r="H2534" s="151"/>
      <c r="I2534" s="151"/>
      <c r="J2534" s="151"/>
      <c r="K2534" s="151"/>
      <c r="L2534" s="151"/>
      <c r="M2534" s="151"/>
      <c r="N2534" s="151"/>
    </row>
    <row r="2535" spans="1:15" x14ac:dyDescent="0.2">
      <c r="A2535" s="229" t="s">
        <v>239</v>
      </c>
      <c r="B2535" s="148"/>
      <c r="C2535" s="148"/>
      <c r="D2535" s="151"/>
      <c r="E2535" s="151"/>
      <c r="H2535" s="151"/>
      <c r="I2535" s="151"/>
      <c r="J2535" s="151"/>
      <c r="K2535" s="151"/>
      <c r="L2535" s="151"/>
      <c r="M2535" s="151"/>
      <c r="N2535" s="151"/>
    </row>
    <row r="2536" spans="1:15" x14ac:dyDescent="0.2">
      <c r="A2536" s="227" t="str">
        <f>A2476</f>
        <v>Purchased Benefits and Taxes</v>
      </c>
      <c r="B2536" s="148"/>
      <c r="C2536" s="230"/>
      <c r="D2536" s="151"/>
      <c r="E2536" s="151"/>
      <c r="H2536" s="151"/>
      <c r="I2536" s="151"/>
      <c r="J2536" s="151"/>
      <c r="K2536" s="151"/>
      <c r="L2536" s="151"/>
      <c r="M2536" s="151"/>
      <c r="N2536" s="151"/>
    </row>
    <row r="2537" spans="1:15" x14ac:dyDescent="0.2">
      <c r="A2537" s="227" t="str">
        <f>A2477</f>
        <v>Salary fringes @</v>
      </c>
      <c r="B2537" s="148"/>
      <c r="C2537" s="231">
        <f>C2477</f>
        <v>0.24077568442196101</v>
      </c>
      <c r="D2537" s="151"/>
      <c r="E2537" s="151"/>
      <c r="H2537" s="151"/>
      <c r="I2537" s="151"/>
      <c r="J2537" s="151"/>
      <c r="K2537" s="151"/>
      <c r="L2537" s="151"/>
      <c r="M2537" s="151"/>
      <c r="N2537" s="151"/>
    </row>
    <row r="2538" spans="1:15" x14ac:dyDescent="0.2">
      <c r="A2538" s="227" t="str">
        <f>A2478</f>
        <v>Hourly fringes @</v>
      </c>
      <c r="B2538" s="148"/>
      <c r="C2538" s="231">
        <f>C2478</f>
        <v>0.54657029832312143</v>
      </c>
      <c r="D2538" s="151"/>
      <c r="E2538" s="151"/>
      <c r="H2538" s="151"/>
      <c r="I2538" s="151"/>
      <c r="J2538" s="151"/>
      <c r="K2538" s="151"/>
      <c r="L2538" s="151"/>
      <c r="M2538" s="151"/>
      <c r="N2538" s="151"/>
    </row>
    <row r="2539" spans="1:15" x14ac:dyDescent="0.2">
      <c r="B2539" s="148"/>
      <c r="C2539" s="215" t="s">
        <v>240</v>
      </c>
      <c r="D2539" s="151"/>
      <c r="E2539" s="151"/>
      <c r="H2539" s="151"/>
      <c r="I2539" s="151"/>
      <c r="J2539" s="151"/>
      <c r="K2539" s="151"/>
      <c r="L2539" s="151"/>
      <c r="M2539" s="151"/>
      <c r="N2539" s="151"/>
    </row>
    <row r="2540" spans="1:15" x14ac:dyDescent="0.2">
      <c r="A2540" s="229"/>
      <c r="B2540" s="148"/>
      <c r="C2540" s="148"/>
      <c r="D2540" s="151"/>
      <c r="E2540" s="151"/>
      <c r="H2540" s="151"/>
      <c r="I2540" s="151"/>
      <c r="J2540" s="151"/>
      <c r="K2540" s="151"/>
      <c r="L2540" s="151"/>
      <c r="M2540" s="151"/>
      <c r="N2540" s="151"/>
    </row>
    <row r="2541" spans="1:15" x14ac:dyDescent="0.2">
      <c r="A2541" s="229" t="s">
        <v>241</v>
      </c>
      <c r="B2541" s="148"/>
      <c r="C2541" s="148"/>
      <c r="D2541" s="151"/>
      <c r="E2541" s="151"/>
      <c r="H2541" s="151"/>
      <c r="I2541" s="151"/>
      <c r="J2541" s="151"/>
      <c r="K2541" s="151"/>
      <c r="L2541" s="151"/>
      <c r="M2541" s="151"/>
      <c r="N2541" s="151"/>
    </row>
    <row r="2542" spans="1:15" x14ac:dyDescent="0.2">
      <c r="A2542" s="227" t="str">
        <f t="shared" ref="A2542:A2548" si="295">A2482</f>
        <v>Depreciation</v>
      </c>
      <c r="B2542" s="148"/>
      <c r="C2542" s="148"/>
      <c r="D2542" s="151">
        <f>IF($D$1253=1,$I$1394,$G$1214)</f>
        <v>4000</v>
      </c>
      <c r="E2542" s="151">
        <f>IF($D$1253=1,$I$1395,$G$1215)</f>
        <v>20000</v>
      </c>
      <c r="F2542" s="151">
        <f>IF($D$1253=1,$I$1396,$G$1216)</f>
        <v>50000</v>
      </c>
      <c r="G2542" s="151">
        <f>IF($D$1253=1,$I$1397,$G$1217)</f>
        <v>40000</v>
      </c>
      <c r="H2542" s="151">
        <f>IF($D$1253=1,$I$1398,$G$1218)</f>
        <v>16000</v>
      </c>
      <c r="I2542" s="151">
        <f>IF($D$1253=1,$I$1399,$G$1219)</f>
        <v>0</v>
      </c>
      <c r="J2542" s="151">
        <f>IF($D$1253=1,$I$1400,$G$1220)</f>
        <v>0</v>
      </c>
      <c r="K2542" s="151">
        <f>IF($D$1253=1,$I$1401,$G$1221)</f>
        <v>0</v>
      </c>
      <c r="L2542" s="151">
        <f>IF($D$1253=1,$I$1402,$G$1222)</f>
        <v>0</v>
      </c>
      <c r="M2542" s="151">
        <f>IF($D$1253=1,$I$1403,$G$1223)</f>
        <v>0</v>
      </c>
      <c r="N2542" s="151">
        <f>IF($D$1253=1,$I$1404,$G$1224)</f>
        <v>0</v>
      </c>
      <c r="O2542" s="151">
        <f>IF($D$1253=1,$I$1405,$G$1225)</f>
        <v>0</v>
      </c>
    </row>
    <row r="2543" spans="1:15" x14ac:dyDescent="0.2">
      <c r="A2543" s="227" t="str">
        <f t="shared" si="295"/>
        <v>Cost of capital</v>
      </c>
      <c r="B2543" s="148"/>
      <c r="C2543" s="148"/>
      <c r="D2543" s="151">
        <f>$I$1214</f>
        <v>0</v>
      </c>
      <c r="E2543" s="151">
        <f>$I$1215</f>
        <v>0</v>
      </c>
      <c r="F2543" s="151">
        <f>$I$1216</f>
        <v>0</v>
      </c>
      <c r="G2543" s="151">
        <f>$I$1217</f>
        <v>0</v>
      </c>
      <c r="H2543" s="151">
        <f>$I$1218</f>
        <v>0</v>
      </c>
      <c r="I2543" s="151">
        <f>$I$1219</f>
        <v>0</v>
      </c>
      <c r="J2543" s="151">
        <f>$I$1220</f>
        <v>0</v>
      </c>
      <c r="K2543" s="151">
        <f>$I$1221</f>
        <v>0</v>
      </c>
      <c r="L2543" s="151">
        <f>$I$1222</f>
        <v>0</v>
      </c>
      <c r="M2543" s="151">
        <f>$I$1223</f>
        <v>0</v>
      </c>
      <c r="N2543" s="151">
        <f>$I$1224</f>
        <v>0</v>
      </c>
      <c r="O2543" s="151">
        <f>$I$1225</f>
        <v>0</v>
      </c>
    </row>
    <row r="2544" spans="1:15" x14ac:dyDescent="0.2">
      <c r="A2544" s="227" t="str">
        <f t="shared" si="295"/>
        <v>Leases and rentals</v>
      </c>
      <c r="B2544" s="148"/>
      <c r="C2544" s="148"/>
      <c r="D2544" s="151">
        <f>IF($D$1253=1,0,$I$1334)</f>
        <v>0</v>
      </c>
      <c r="E2544" s="151">
        <f>IF($D$1253=1,0,$I$1335)</f>
        <v>0</v>
      </c>
      <c r="F2544" s="151">
        <f>IF($D$1253=1,0,$I$1336)</f>
        <v>0</v>
      </c>
      <c r="G2544" s="151">
        <f>IF($D$1253=1,0,$I$1337)</f>
        <v>0</v>
      </c>
      <c r="H2544" s="151">
        <f>IF($D$1253=1,0,$I$1338)</f>
        <v>0</v>
      </c>
      <c r="I2544" s="151">
        <f>IF($D$1253=1,0,$I$1339)</f>
        <v>0</v>
      </c>
      <c r="J2544" s="151">
        <f>IF($D$1253=1,0,$I$1340)</f>
        <v>0</v>
      </c>
      <c r="K2544" s="151">
        <f>IF($D$1253=1,0,$I$1341)</f>
        <v>0</v>
      </c>
      <c r="L2544" s="151">
        <f>IF($D$1253=1,0,$I$1342)</f>
        <v>0</v>
      </c>
      <c r="M2544" s="151">
        <f>IF($D$1253=1,0,$I$1343)</f>
        <v>0</v>
      </c>
      <c r="N2544" s="151">
        <f>IF($D$1253=1,0,$I$1344)</f>
        <v>0</v>
      </c>
      <c r="O2544" s="151">
        <f>IF($D$1253=1,0,$I$1345)</f>
        <v>0</v>
      </c>
    </row>
    <row r="2545" spans="1:15" x14ac:dyDescent="0.2">
      <c r="A2545" s="227" t="str">
        <f t="shared" si="295"/>
        <v>Utilities</v>
      </c>
      <c r="B2545" s="148"/>
      <c r="C2545" s="148"/>
      <c r="D2545" s="151">
        <f>$O$1479</f>
        <v>5115</v>
      </c>
      <c r="E2545" s="151">
        <f>$O$1480</f>
        <v>63860</v>
      </c>
      <c r="F2545" s="151">
        <f>$O$1481</f>
        <v>44640</v>
      </c>
      <c r="G2545" s="151">
        <f>$O$1482</f>
        <v>67704</v>
      </c>
      <c r="H2545" s="151">
        <f>$O$1483</f>
        <v>17360</v>
      </c>
      <c r="I2545" s="151">
        <f>$O$1484</f>
        <v>0</v>
      </c>
      <c r="J2545" s="151">
        <f>$O$1485</f>
        <v>0</v>
      </c>
      <c r="K2545" s="151">
        <f>$O$1486</f>
        <v>0</v>
      </c>
      <c r="L2545" s="151">
        <f>$O$1487</f>
        <v>0</v>
      </c>
      <c r="M2545" s="151">
        <f>$O$1488</f>
        <v>0</v>
      </c>
      <c r="N2545" s="151">
        <f>$O$1489</f>
        <v>0</v>
      </c>
      <c r="O2545" s="151">
        <f>$O$1490</f>
        <v>0</v>
      </c>
    </row>
    <row r="2546" spans="1:15" x14ac:dyDescent="0.2">
      <c r="A2546" s="227" t="str">
        <f t="shared" si="295"/>
        <v>Purch maint. &amp; supplies</v>
      </c>
      <c r="B2546" s="148"/>
      <c r="C2546" s="148"/>
      <c r="D2546" s="151">
        <f>$O$1513</f>
        <v>6600</v>
      </c>
      <c r="E2546" s="151">
        <f>$O$1514</f>
        <v>123600</v>
      </c>
      <c r="F2546" s="151">
        <f>$O$1515</f>
        <v>93000</v>
      </c>
      <c r="G2546" s="151">
        <f>$O$1516</f>
        <v>156000</v>
      </c>
      <c r="H2546" s="151">
        <f>$O$1517</f>
        <v>67200</v>
      </c>
      <c r="I2546" s="151">
        <f>$O$1518</f>
        <v>0</v>
      </c>
      <c r="J2546" s="151">
        <f>$O$1519</f>
        <v>0</v>
      </c>
      <c r="K2546" s="151">
        <f>$O$1520</f>
        <v>0</v>
      </c>
      <c r="L2546" s="151">
        <f>$O$1521</f>
        <v>0</v>
      </c>
      <c r="M2546" s="151">
        <f>$O$1522</f>
        <v>0</v>
      </c>
      <c r="N2546" s="151">
        <f>$O$1523</f>
        <v>0</v>
      </c>
      <c r="O2546" s="151">
        <f>$O$1524</f>
        <v>0</v>
      </c>
    </row>
    <row r="2547" spans="1:15" x14ac:dyDescent="0.2">
      <c r="A2547" s="227" t="str">
        <f t="shared" si="295"/>
        <v>Administrative supplies</v>
      </c>
      <c r="B2547" s="148"/>
      <c r="C2547" s="148"/>
      <c r="D2547" s="151"/>
      <c r="E2547" s="151"/>
      <c r="F2547" s="151"/>
      <c r="G2547" s="151"/>
      <c r="H2547" s="151"/>
      <c r="I2547" s="151"/>
      <c r="J2547" s="151"/>
      <c r="K2547" s="151"/>
      <c r="L2547" s="151"/>
      <c r="M2547" s="151"/>
      <c r="N2547" s="151"/>
    </row>
    <row r="2548" spans="1:15" x14ac:dyDescent="0.2">
      <c r="A2548" s="227" t="str">
        <f t="shared" si="295"/>
        <v>Other fixed and budgeted expenses</v>
      </c>
      <c r="B2548" s="148"/>
      <c r="C2548" s="148"/>
      <c r="D2548" s="228">
        <f>$C$1689</f>
        <v>0</v>
      </c>
      <c r="E2548" s="228">
        <f>$C$1690</f>
        <v>0</v>
      </c>
      <c r="F2548" s="228">
        <f>$C$1691</f>
        <v>0</v>
      </c>
      <c r="G2548" s="228">
        <f>$C$1692</f>
        <v>0</v>
      </c>
      <c r="H2548" s="228">
        <f>$C$1693</f>
        <v>0</v>
      </c>
      <c r="I2548" s="228">
        <f>$C$1694</f>
        <v>0</v>
      </c>
      <c r="J2548" s="228">
        <f>$C$1695</f>
        <v>0</v>
      </c>
      <c r="K2548" s="228">
        <f>$C$1696</f>
        <v>0</v>
      </c>
      <c r="L2548" s="228">
        <f>$C$1697</f>
        <v>0</v>
      </c>
      <c r="M2548" s="228">
        <f>$C$1698</f>
        <v>0</v>
      </c>
      <c r="N2548" s="228">
        <f>$C$1699</f>
        <v>0</v>
      </c>
      <c r="O2548" s="228">
        <f>$C$1700</f>
        <v>0</v>
      </c>
    </row>
    <row r="2549" spans="1:15" x14ac:dyDescent="0.2">
      <c r="B2549" s="148"/>
      <c r="C2549" s="215" t="s">
        <v>246</v>
      </c>
      <c r="D2549" s="228">
        <f t="shared" ref="D2549:O2549" si="296">SUM(D2542:D2548)</f>
        <v>15715</v>
      </c>
      <c r="E2549" s="228">
        <f t="shared" si="296"/>
        <v>207460</v>
      </c>
      <c r="F2549" s="228">
        <f t="shared" si="296"/>
        <v>187640</v>
      </c>
      <c r="G2549" s="228">
        <f t="shared" si="296"/>
        <v>263704</v>
      </c>
      <c r="H2549" s="228">
        <f t="shared" si="296"/>
        <v>100560</v>
      </c>
      <c r="I2549" s="228">
        <f t="shared" si="296"/>
        <v>0</v>
      </c>
      <c r="J2549" s="228">
        <f t="shared" si="296"/>
        <v>0</v>
      </c>
      <c r="K2549" s="228">
        <f t="shared" si="296"/>
        <v>0</v>
      </c>
      <c r="L2549" s="228">
        <f t="shared" si="296"/>
        <v>0</v>
      </c>
      <c r="M2549" s="228">
        <f t="shared" si="296"/>
        <v>0</v>
      </c>
      <c r="N2549" s="228">
        <f t="shared" si="296"/>
        <v>0</v>
      </c>
      <c r="O2549" s="228">
        <f t="shared" si="296"/>
        <v>0</v>
      </c>
    </row>
    <row r="2550" spans="1:15" x14ac:dyDescent="0.2">
      <c r="A2550" s="229" t="s">
        <v>247</v>
      </c>
      <c r="B2550" s="148"/>
      <c r="D2550" s="151">
        <f t="shared" ref="D2550:O2550" si="297">D2549+D2539</f>
        <v>15715</v>
      </c>
      <c r="E2550" s="151">
        <f t="shared" si="297"/>
        <v>207460</v>
      </c>
      <c r="F2550" s="151">
        <f t="shared" si="297"/>
        <v>187640</v>
      </c>
      <c r="G2550" s="151">
        <f t="shared" si="297"/>
        <v>263704</v>
      </c>
      <c r="H2550" s="151">
        <f t="shared" si="297"/>
        <v>100560</v>
      </c>
      <c r="I2550" s="151">
        <f t="shared" si="297"/>
        <v>0</v>
      </c>
      <c r="J2550" s="151">
        <f t="shared" si="297"/>
        <v>0</v>
      </c>
      <c r="K2550" s="151">
        <f t="shared" si="297"/>
        <v>0</v>
      </c>
      <c r="L2550" s="151">
        <f t="shared" si="297"/>
        <v>0</v>
      </c>
      <c r="M2550" s="151">
        <f t="shared" si="297"/>
        <v>0</v>
      </c>
      <c r="N2550" s="151">
        <f t="shared" si="297"/>
        <v>0</v>
      </c>
      <c r="O2550" s="151">
        <f t="shared" si="297"/>
        <v>0</v>
      </c>
    </row>
    <row r="2551" spans="1:15" x14ac:dyDescent="0.2">
      <c r="A2551" s="229"/>
      <c r="B2551" s="148"/>
      <c r="C2551" s="148"/>
      <c r="D2551" s="151"/>
      <c r="E2551" s="151"/>
      <c r="H2551" s="151"/>
      <c r="I2551" s="151"/>
      <c r="J2551" s="151"/>
      <c r="K2551" s="151"/>
      <c r="L2551" s="151"/>
      <c r="M2551" s="151"/>
      <c r="N2551" s="151"/>
    </row>
    <row r="2552" spans="1:15" x14ac:dyDescent="0.2">
      <c r="A2552" s="229" t="s">
        <v>248</v>
      </c>
      <c r="B2552" s="148"/>
      <c r="C2552" s="148"/>
      <c r="D2552" s="151"/>
      <c r="E2552" s="151"/>
      <c r="H2552" s="151"/>
      <c r="I2552" s="151"/>
      <c r="J2552" s="151"/>
      <c r="K2552" s="151"/>
      <c r="L2552" s="151"/>
      <c r="M2552" s="151"/>
      <c r="N2552" s="151"/>
    </row>
    <row r="2553" spans="1:15" x14ac:dyDescent="0.2">
      <c r="A2553" s="227" t="str">
        <f t="shared" ref="A2553:A2573" si="298">A2493</f>
        <v>Maintenance</v>
      </c>
      <c r="B2553" s="148"/>
      <c r="C2553" s="148"/>
      <c r="D2553" s="151">
        <f>$D$1870</f>
        <v>14514.191049414288</v>
      </c>
      <c r="E2553" s="151">
        <f>$D$1871</f>
        <v>58056.764197657154</v>
      </c>
      <c r="F2553" s="151">
        <f>$D$1872</f>
        <v>72570.955247071441</v>
      </c>
      <c r="G2553" s="151">
        <f>$D$1873</f>
        <v>87085.14629648572</v>
      </c>
      <c r="H2553" s="151">
        <f>$D$1874</f>
        <v>29028.382098828577</v>
      </c>
      <c r="I2553" s="151">
        <f>$D$1875</f>
        <v>0</v>
      </c>
      <c r="J2553" s="151">
        <f>$D$1876</f>
        <v>0</v>
      </c>
      <c r="K2553" s="151">
        <f>$D$1877</f>
        <v>0</v>
      </c>
      <c r="L2553" s="151">
        <f>$D$1878</f>
        <v>0</v>
      </c>
      <c r="M2553" s="151">
        <f>$D$1879</f>
        <v>0</v>
      </c>
      <c r="N2553" s="151">
        <f>$D$1880</f>
        <v>0</v>
      </c>
      <c r="O2553" s="151">
        <f>$D$1881</f>
        <v>0</v>
      </c>
    </row>
    <row r="2554" spans="1:15" x14ac:dyDescent="0.2">
      <c r="A2554" s="227" t="str">
        <f t="shared" si="298"/>
        <v>Bldg &amp; Grounds</v>
      </c>
      <c r="B2554" s="148"/>
      <c r="C2554" s="148"/>
      <c r="D2554" s="151">
        <f>$F$1870</f>
        <v>5200.4054585546937</v>
      </c>
      <c r="E2554" s="151">
        <f>$F$1871</f>
        <v>20801.621834218775</v>
      </c>
      <c r="F2554" s="151">
        <f>$F$1872</f>
        <v>37442.919301593793</v>
      </c>
      <c r="G2554" s="151">
        <f>$F$1873</f>
        <v>30578.384096301601</v>
      </c>
      <c r="H2554" s="151">
        <f>$F$1874</f>
        <v>15601.216375664082</v>
      </c>
      <c r="I2554" s="151">
        <f>$F$1875</f>
        <v>0</v>
      </c>
      <c r="J2554" s="151">
        <f>$F$1876</f>
        <v>0</v>
      </c>
      <c r="K2554" s="151">
        <f>$F$1877</f>
        <v>0</v>
      </c>
      <c r="L2554" s="151">
        <f>$F$1878</f>
        <v>0</v>
      </c>
      <c r="M2554" s="151">
        <f>$F$1879</f>
        <v>0</v>
      </c>
      <c r="N2554" s="151">
        <f>$F$1880</f>
        <v>0</v>
      </c>
      <c r="O2554" s="151">
        <f>$F$1881</f>
        <v>0</v>
      </c>
    </row>
    <row r="2555" spans="1:15" x14ac:dyDescent="0.2">
      <c r="A2555" s="227" t="str">
        <f t="shared" si="298"/>
        <v>Hum Resource</v>
      </c>
      <c r="B2555" s="148"/>
      <c r="C2555" s="148"/>
      <c r="D2555" s="232" t="str">
        <f>$H$1870</f>
        <v xml:space="preserve">xxxxxx </v>
      </c>
      <c r="E2555" s="232" t="str">
        <f>$H$1871</f>
        <v xml:space="preserve">xxxxxx </v>
      </c>
      <c r="F2555" s="232" t="str">
        <f>$H$1872</f>
        <v xml:space="preserve">xxxxxx </v>
      </c>
      <c r="G2555" s="232" t="str">
        <f>$H$1873</f>
        <v xml:space="preserve">xxxxxx </v>
      </c>
      <c r="H2555" s="232" t="str">
        <f>$H$1874</f>
        <v xml:space="preserve">xxxxxx </v>
      </c>
      <c r="I2555" s="232" t="str">
        <f>$H$1875</f>
        <v xml:space="preserve">xxxxxx </v>
      </c>
      <c r="J2555" s="232" t="str">
        <f>$H$1876</f>
        <v xml:space="preserve">xxxxxx </v>
      </c>
      <c r="K2555" s="232" t="str">
        <f>$H$1877</f>
        <v xml:space="preserve">xxxxxx </v>
      </c>
      <c r="L2555" s="232" t="str">
        <f>$H$1878</f>
        <v xml:space="preserve">xxxxxx </v>
      </c>
      <c r="M2555" s="232" t="str">
        <f>$H$1879</f>
        <v xml:space="preserve">xxxxxx </v>
      </c>
      <c r="N2555" s="232" t="str">
        <f>$H$1880</f>
        <v xml:space="preserve">xxxxxx </v>
      </c>
      <c r="O2555" s="232" t="str">
        <f>$H$1881</f>
        <v xml:space="preserve">xxxxxx </v>
      </c>
    </row>
    <row r="2556" spans="1:15" x14ac:dyDescent="0.2">
      <c r="A2556" s="227" t="str">
        <f t="shared" si="298"/>
        <v>General Mgmt</v>
      </c>
      <c r="B2556" s="148"/>
      <c r="C2556" s="148"/>
      <c r="D2556" s="151">
        <f>$J$1870</f>
        <v>0</v>
      </c>
      <c r="E2556" s="151">
        <f>$J$1871</f>
        <v>0</v>
      </c>
      <c r="F2556" s="151">
        <f>$J$1872</f>
        <v>0</v>
      </c>
      <c r="G2556" s="151">
        <f>$J$1873</f>
        <v>0</v>
      </c>
      <c r="H2556" s="151">
        <f>$J$1874</f>
        <v>0</v>
      </c>
      <c r="I2556" s="151">
        <f>$J$1875</f>
        <v>0</v>
      </c>
      <c r="J2556" s="151">
        <f>$J$1876</f>
        <v>0</v>
      </c>
      <c r="K2556" s="151">
        <f>$J$1877</f>
        <v>0</v>
      </c>
      <c r="L2556" s="151">
        <f>$J$1878</f>
        <v>0</v>
      </c>
      <c r="M2556" s="151">
        <f>$J$1879</f>
        <v>0</v>
      </c>
      <c r="N2556" s="151">
        <f>$J$1880</f>
        <v>0</v>
      </c>
      <c r="O2556" s="151">
        <f>$J$1881</f>
        <v>0</v>
      </c>
    </row>
    <row r="2557" spans="1:15" x14ac:dyDescent="0.2">
      <c r="A2557" s="227" t="str">
        <f t="shared" si="298"/>
        <v>Acct &amp; Finance</v>
      </c>
      <c r="B2557" s="148"/>
      <c r="C2557" s="148"/>
      <c r="D2557" s="232">
        <f>$L$1870</f>
        <v>0</v>
      </c>
      <c r="E2557" s="232">
        <f>$L$1871</f>
        <v>0</v>
      </c>
      <c r="F2557" s="232">
        <f>$L$1872</f>
        <v>0</v>
      </c>
      <c r="G2557" s="232">
        <f>$L$1873</f>
        <v>0</v>
      </c>
      <c r="H2557" s="232">
        <f>$L$1874</f>
        <v>0</v>
      </c>
      <c r="I2557" s="232">
        <f>$L$1875</f>
        <v>0</v>
      </c>
      <c r="J2557" s="232">
        <f>$L$1876</f>
        <v>0</v>
      </c>
      <c r="K2557" s="232">
        <f>$L$1877</f>
        <v>0</v>
      </c>
      <c r="L2557" s="232">
        <f>$L$1878</f>
        <v>0</v>
      </c>
      <c r="M2557" s="232">
        <f>$L$1879</f>
        <v>0</v>
      </c>
      <c r="N2557" s="232">
        <f>$L$1880</f>
        <v>0</v>
      </c>
      <c r="O2557" s="232">
        <f>$L$1881</f>
        <v>0</v>
      </c>
    </row>
    <row r="2558" spans="1:15" x14ac:dyDescent="0.2">
      <c r="A2558" s="227" t="str">
        <f t="shared" si="298"/>
        <v>Engineering</v>
      </c>
      <c r="B2558" s="148"/>
      <c r="C2558" s="148"/>
      <c r="D2558" s="151">
        <f>$N$1870</f>
        <v>0</v>
      </c>
      <c r="E2558" s="151">
        <f>$N$1871</f>
        <v>35768.163930428753</v>
      </c>
      <c r="F2558" s="151">
        <f>$N$1872</f>
        <v>35768.163930428753</v>
      </c>
      <c r="G2558" s="151">
        <f>$N$1873</f>
        <v>35768.163930428753</v>
      </c>
      <c r="H2558" s="151">
        <f>$N$1874</f>
        <v>35768.163930428753</v>
      </c>
      <c r="I2558" s="151">
        <f>$N$1875</f>
        <v>0</v>
      </c>
      <c r="J2558" s="151">
        <f>$N$1876</f>
        <v>0</v>
      </c>
      <c r="K2558" s="151">
        <f>$N$1877</f>
        <v>0</v>
      </c>
      <c r="L2558" s="151">
        <f>$N$1878</f>
        <v>0</v>
      </c>
      <c r="M2558" s="151">
        <f>$N$1879</f>
        <v>0</v>
      </c>
      <c r="N2558" s="151">
        <f>$N$1880</f>
        <v>0</v>
      </c>
      <c r="O2558" s="151">
        <f>$N$1881</f>
        <v>0</v>
      </c>
    </row>
    <row r="2559" spans="1:15" x14ac:dyDescent="0.2">
      <c r="A2559" s="227" t="str">
        <f t="shared" si="298"/>
        <v>Sales / Mktg</v>
      </c>
      <c r="B2559" s="148"/>
      <c r="C2559" s="148"/>
      <c r="D2559" s="151">
        <f>$D$1990</f>
        <v>0</v>
      </c>
      <c r="E2559" s="151">
        <f>$D$1991</f>
        <v>0</v>
      </c>
      <c r="F2559" s="151">
        <f>$D$1992</f>
        <v>0</v>
      </c>
      <c r="G2559" s="151">
        <f>$D$1993</f>
        <v>0</v>
      </c>
      <c r="H2559" s="151">
        <f>$D$1994</f>
        <v>0</v>
      </c>
      <c r="I2559" s="151">
        <f>$D$1995</f>
        <v>0</v>
      </c>
      <c r="J2559" s="151">
        <f>$D$1996</f>
        <v>0</v>
      </c>
      <c r="K2559" s="151">
        <f>$D$1997</f>
        <v>0</v>
      </c>
      <c r="L2559" s="151">
        <f>$D$1998</f>
        <v>0</v>
      </c>
      <c r="M2559" s="151">
        <f>$D$1999</f>
        <v>0</v>
      </c>
      <c r="N2559" s="151">
        <f>$D$2000</f>
        <v>0</v>
      </c>
      <c r="O2559" s="151">
        <f>$D$2001</f>
        <v>0</v>
      </c>
    </row>
    <row r="2560" spans="1:15" x14ac:dyDescent="0.2">
      <c r="A2560" s="227" t="str">
        <f t="shared" si="298"/>
        <v>Cust Service</v>
      </c>
      <c r="B2560" s="148"/>
      <c r="C2560" s="148"/>
      <c r="D2560" s="151">
        <f>$F$1990</f>
        <v>0</v>
      </c>
      <c r="E2560" s="151">
        <f>$F$1991</f>
        <v>0</v>
      </c>
      <c r="F2560" s="151">
        <f>$F$1992</f>
        <v>0</v>
      </c>
      <c r="G2560" s="151">
        <f>$F$1993</f>
        <v>0</v>
      </c>
      <c r="H2560" s="151">
        <f>$F$1994</f>
        <v>0</v>
      </c>
      <c r="I2560" s="151">
        <f>$F$1995</f>
        <v>0</v>
      </c>
      <c r="J2560" s="151">
        <f>$F$1996</f>
        <v>0</v>
      </c>
      <c r="K2560" s="151">
        <f>$F$1997</f>
        <v>0</v>
      </c>
      <c r="L2560" s="151">
        <f>$F$1998</f>
        <v>0</v>
      </c>
      <c r="M2560" s="151">
        <f>$F$1999</f>
        <v>0</v>
      </c>
      <c r="N2560" s="151">
        <f>$F$2000</f>
        <v>0</v>
      </c>
      <c r="O2560" s="151">
        <f>$F$2001</f>
        <v>0</v>
      </c>
    </row>
    <row r="2561" spans="1:15" x14ac:dyDescent="0.2">
      <c r="A2561" s="227" t="str">
        <f t="shared" si="298"/>
        <v>Supervision</v>
      </c>
      <c r="B2561" s="148"/>
      <c r="C2561" s="148"/>
      <c r="D2561" s="232" t="str">
        <f>$H$1990</f>
        <v xml:space="preserve">xxxxxx </v>
      </c>
      <c r="E2561" s="232" t="str">
        <f>$H$1991</f>
        <v xml:space="preserve">xxxxxx </v>
      </c>
      <c r="F2561" s="232" t="str">
        <f>$H$1992</f>
        <v xml:space="preserve">xxxxxx </v>
      </c>
      <c r="G2561" s="232" t="str">
        <f>$H$1993</f>
        <v xml:space="preserve">xxxxxx </v>
      </c>
      <c r="H2561" s="232" t="str">
        <f>$H$1994</f>
        <v xml:space="preserve">xxxxxx </v>
      </c>
      <c r="I2561" s="232" t="str">
        <f>$H$1995</f>
        <v xml:space="preserve">xxxxxx </v>
      </c>
      <c r="J2561" s="232" t="str">
        <f>$H$1996</f>
        <v xml:space="preserve">xxxxxx </v>
      </c>
      <c r="K2561" s="232" t="str">
        <f>$H$1997</f>
        <v xml:space="preserve">xxxxxx </v>
      </c>
      <c r="L2561" s="232" t="str">
        <f>$H$1998</f>
        <v xml:space="preserve">xxxxxx </v>
      </c>
      <c r="M2561" s="232" t="str">
        <f>$H$1999</f>
        <v xml:space="preserve">xxxxxx </v>
      </c>
      <c r="N2561" s="232" t="str">
        <f>$H$2000</f>
        <v xml:space="preserve">xxxxxx </v>
      </c>
      <c r="O2561" s="232" t="str">
        <f>$H$2001</f>
        <v xml:space="preserve">xxxxxx </v>
      </c>
    </row>
    <row r="2562" spans="1:15" x14ac:dyDescent="0.2">
      <c r="A2562" s="227" t="str">
        <f t="shared" si="298"/>
        <v>Mat'ls Mgmt</v>
      </c>
      <c r="B2562" s="148"/>
      <c r="C2562" s="148"/>
      <c r="D2562" s="151">
        <f>$J$1990</f>
        <v>0</v>
      </c>
      <c r="E2562" s="151">
        <f>$J$1991</f>
        <v>0</v>
      </c>
      <c r="F2562" s="151">
        <f>$J$1992</f>
        <v>0</v>
      </c>
      <c r="G2562" s="151">
        <f>$J$1993</f>
        <v>0</v>
      </c>
      <c r="H2562" s="151">
        <f>$J$1994</f>
        <v>0</v>
      </c>
      <c r="I2562" s="151">
        <f>$J$1995</f>
        <v>0</v>
      </c>
      <c r="J2562" s="151">
        <f>$J$1996</f>
        <v>0</v>
      </c>
      <c r="K2562" s="151">
        <f>$J$1997</f>
        <v>0</v>
      </c>
      <c r="L2562" s="151">
        <f>$J$1998</f>
        <v>0</v>
      </c>
      <c r="M2562" s="151">
        <f>$J$1999</f>
        <v>0</v>
      </c>
      <c r="N2562" s="151">
        <f>$J$2000</f>
        <v>0</v>
      </c>
      <c r="O2562" s="151">
        <f>$J$2001</f>
        <v>0</v>
      </c>
    </row>
    <row r="2563" spans="1:15" x14ac:dyDescent="0.2">
      <c r="A2563" s="227" t="str">
        <f t="shared" si="298"/>
        <v>Quality Control</v>
      </c>
      <c r="B2563" s="148"/>
      <c r="C2563" s="148"/>
      <c r="D2563" s="151">
        <f>$L$1990</f>
        <v>0</v>
      </c>
      <c r="E2563" s="151">
        <f>$L$1991</f>
        <v>0</v>
      </c>
      <c r="F2563" s="151">
        <f>$L$1992</f>
        <v>0</v>
      </c>
      <c r="G2563" s="151">
        <f>$L$1993</f>
        <v>0</v>
      </c>
      <c r="H2563" s="151">
        <f>$L$1994</f>
        <v>0</v>
      </c>
      <c r="I2563" s="151">
        <f>$L$1995</f>
        <v>0</v>
      </c>
      <c r="J2563" s="151">
        <f>$L$1996</f>
        <v>0</v>
      </c>
      <c r="K2563" s="151">
        <f>$L$1997</f>
        <v>0</v>
      </c>
      <c r="L2563" s="151">
        <f>$L$1998</f>
        <v>0</v>
      </c>
      <c r="M2563" s="151">
        <f>$L$1999</f>
        <v>0</v>
      </c>
      <c r="N2563" s="151">
        <f>$L$2000</f>
        <v>0</v>
      </c>
      <c r="O2563" s="151">
        <f>$L$2001</f>
        <v>0</v>
      </c>
    </row>
    <row r="2564" spans="1:15" x14ac:dyDescent="0.2">
      <c r="A2564" s="227" t="str">
        <f t="shared" si="298"/>
        <v>Set-Up Techs</v>
      </c>
      <c r="B2564" s="148"/>
      <c r="C2564" s="148"/>
      <c r="D2564" s="151">
        <f>$N$1990</f>
        <v>0</v>
      </c>
      <c r="E2564" s="151">
        <f>$N$1991</f>
        <v>0</v>
      </c>
      <c r="F2564" s="151">
        <f>$N$1992</f>
        <v>0</v>
      </c>
      <c r="G2564" s="151">
        <f>$N$1993</f>
        <v>0</v>
      </c>
      <c r="H2564" s="151">
        <f>$N$1994</f>
        <v>0</v>
      </c>
      <c r="I2564" s="151">
        <f>$N$1995</f>
        <v>0</v>
      </c>
      <c r="J2564" s="151">
        <f>$N$1996</f>
        <v>0</v>
      </c>
      <c r="K2564" s="151">
        <f>$N$1997</f>
        <v>0</v>
      </c>
      <c r="L2564" s="151">
        <f>$N$1998</f>
        <v>0</v>
      </c>
      <c r="M2564" s="151">
        <f>$N$1999</f>
        <v>0</v>
      </c>
      <c r="N2564" s="151">
        <f>$N$2000</f>
        <v>0</v>
      </c>
      <c r="O2564" s="151">
        <f>$N$2001</f>
        <v>0</v>
      </c>
    </row>
    <row r="2565" spans="1:15" x14ac:dyDescent="0.2">
      <c r="A2565" s="227" t="str">
        <f t="shared" si="298"/>
        <v>Mat'l Handling</v>
      </c>
      <c r="B2565" s="148"/>
      <c r="C2565" s="148"/>
      <c r="D2565" s="232">
        <f>$D$2110</f>
        <v>0</v>
      </c>
      <c r="E2565" s="232">
        <f>$D$2111</f>
        <v>0</v>
      </c>
      <c r="F2565" s="232">
        <f>$D$2112</f>
        <v>0</v>
      </c>
      <c r="G2565" s="232">
        <f>$D$2113</f>
        <v>0</v>
      </c>
      <c r="H2565" s="232">
        <f>$D$2114</f>
        <v>0</v>
      </c>
      <c r="I2565" s="232">
        <f>$D$2115</f>
        <v>0</v>
      </c>
      <c r="J2565" s="232">
        <f>$D$2116</f>
        <v>0</v>
      </c>
      <c r="K2565" s="232">
        <f>$D$2117</f>
        <v>0</v>
      </c>
      <c r="L2565" s="232">
        <f>$D$2118</f>
        <v>0</v>
      </c>
      <c r="M2565" s="232">
        <f>$D$2119</f>
        <v>0</v>
      </c>
      <c r="N2565" s="232">
        <f>$D$2120</f>
        <v>0</v>
      </c>
      <c r="O2565" s="232">
        <f>$D$2121</f>
        <v>0</v>
      </c>
    </row>
    <row r="2566" spans="1:15" x14ac:dyDescent="0.2">
      <c r="A2566" s="227" t="str">
        <f t="shared" si="298"/>
        <v>Ship &amp; Receive</v>
      </c>
      <c r="B2566" s="148"/>
      <c r="C2566" s="148"/>
      <c r="D2566" s="151">
        <f>$F$2110</f>
        <v>0</v>
      </c>
      <c r="E2566" s="151">
        <f>$F$2111</f>
        <v>0</v>
      </c>
      <c r="F2566" s="151">
        <f>$F$2112</f>
        <v>0</v>
      </c>
      <c r="G2566" s="151">
        <f>$F$2113</f>
        <v>0</v>
      </c>
      <c r="H2566" s="151">
        <f>$F$2114</f>
        <v>0</v>
      </c>
      <c r="I2566" s="151">
        <f>$F$2115</f>
        <v>0</v>
      </c>
      <c r="J2566" s="151">
        <f>$F$2116</f>
        <v>0</v>
      </c>
      <c r="K2566" s="151">
        <f>$F$2117</f>
        <v>0</v>
      </c>
      <c r="L2566" s="151">
        <f>$F$2118</f>
        <v>0</v>
      </c>
      <c r="M2566" s="151">
        <f>$F$2119</f>
        <v>0</v>
      </c>
      <c r="N2566" s="151">
        <f>$F$2120</f>
        <v>0</v>
      </c>
      <c r="O2566" s="151">
        <f>$F$2121</f>
        <v>0</v>
      </c>
    </row>
    <row r="2567" spans="1:15" x14ac:dyDescent="0.2">
      <c r="A2567" s="227" t="str">
        <f t="shared" si="298"/>
        <v>Whse Labor</v>
      </c>
      <c r="B2567" s="148"/>
      <c r="C2567" s="148"/>
      <c r="D2567" s="151" t="str">
        <f>$H$2110</f>
        <v xml:space="preserve">xxxxxx </v>
      </c>
      <c r="E2567" s="151" t="str">
        <f>$H$2111</f>
        <v xml:space="preserve">xxxxxx </v>
      </c>
      <c r="F2567" s="151" t="str">
        <f>$H$2112</f>
        <v xml:space="preserve">xxxxxx </v>
      </c>
      <c r="G2567" s="151" t="str">
        <f>$H$2113</f>
        <v xml:space="preserve">xxxxxx </v>
      </c>
      <c r="H2567" s="151" t="str">
        <f>$H$2114</f>
        <v xml:space="preserve">xxxxxx </v>
      </c>
      <c r="I2567" s="151" t="str">
        <f>$H$2115</f>
        <v xml:space="preserve">xxxxxx </v>
      </c>
      <c r="J2567" s="151" t="str">
        <f>$H$2116</f>
        <v xml:space="preserve">xxxxxx </v>
      </c>
      <c r="K2567" s="151" t="str">
        <f>$H$2117</f>
        <v xml:space="preserve">xxxxxx </v>
      </c>
      <c r="L2567" s="151" t="str">
        <f>$H$2118</f>
        <v xml:space="preserve">xxxxxx </v>
      </c>
      <c r="M2567" s="151" t="str">
        <f>$H$2119</f>
        <v xml:space="preserve">xxxxxx </v>
      </c>
      <c r="N2567" s="151" t="str">
        <f>$H$2120</f>
        <v xml:space="preserve">xxxxxx </v>
      </c>
      <c r="O2567" s="151" t="str">
        <f>$H$2121</f>
        <v xml:space="preserve">xxxxxx </v>
      </c>
    </row>
    <row r="2568" spans="1:15" x14ac:dyDescent="0.2">
      <c r="A2568" s="227" t="str">
        <f t="shared" si="298"/>
        <v>Future Use 16</v>
      </c>
      <c r="B2568" s="148"/>
      <c r="C2568" s="148"/>
      <c r="D2568" s="151">
        <f>$J$2110</f>
        <v>0</v>
      </c>
      <c r="E2568" s="151">
        <f>$J$2111</f>
        <v>0</v>
      </c>
      <c r="F2568" s="151">
        <f>$J$2112</f>
        <v>0</v>
      </c>
      <c r="G2568" s="151">
        <f>$J$2113</f>
        <v>0</v>
      </c>
      <c r="H2568" s="151">
        <f>$J$2114</f>
        <v>0</v>
      </c>
      <c r="I2568" s="151">
        <f>$J$2115</f>
        <v>0</v>
      </c>
      <c r="J2568" s="151">
        <f>$J$2116</f>
        <v>0</v>
      </c>
      <c r="K2568" s="151">
        <f>$J$2117</f>
        <v>0</v>
      </c>
      <c r="L2568" s="151">
        <f>$J$2118</f>
        <v>0</v>
      </c>
      <c r="M2568" s="151">
        <f>$J$2119</f>
        <v>0</v>
      </c>
      <c r="N2568" s="151">
        <f>$J$2120</f>
        <v>0</v>
      </c>
      <c r="O2568" s="151">
        <f>$J$2121</f>
        <v>0</v>
      </c>
    </row>
    <row r="2569" spans="1:15" x14ac:dyDescent="0.2">
      <c r="A2569" s="227" t="str">
        <f t="shared" si="298"/>
        <v>Future Use 17</v>
      </c>
      <c r="B2569" s="148"/>
      <c r="C2569" s="148"/>
      <c r="D2569" s="151">
        <f>$L$2110</f>
        <v>0</v>
      </c>
      <c r="E2569" s="151">
        <f>$L$2111</f>
        <v>0</v>
      </c>
      <c r="F2569" s="151">
        <f>$L$2112</f>
        <v>0</v>
      </c>
      <c r="G2569" s="151">
        <f>$L$2113</f>
        <v>0</v>
      </c>
      <c r="H2569" s="151">
        <f>$L$2114</f>
        <v>0</v>
      </c>
      <c r="I2569" s="151">
        <f>$L$2115</f>
        <v>0</v>
      </c>
      <c r="J2569" s="151">
        <f>$L$2116</f>
        <v>0</v>
      </c>
      <c r="K2569" s="151">
        <f>$L$2117</f>
        <v>0</v>
      </c>
      <c r="L2569" s="151">
        <f>$L$2118</f>
        <v>0</v>
      </c>
      <c r="M2569" s="151">
        <f>$L$2119</f>
        <v>0</v>
      </c>
      <c r="N2569" s="151">
        <f>$L$2120</f>
        <v>0</v>
      </c>
      <c r="O2569" s="151">
        <f>$L$2121</f>
        <v>0</v>
      </c>
    </row>
    <row r="2570" spans="1:15" x14ac:dyDescent="0.2">
      <c r="A2570" s="227" t="str">
        <f t="shared" si="298"/>
        <v>Future Use 18</v>
      </c>
      <c r="B2570" s="148"/>
      <c r="C2570" s="148"/>
      <c r="D2570" s="151">
        <f>$N$2110</f>
        <v>0</v>
      </c>
      <c r="E2570" s="151">
        <f>$N$2111</f>
        <v>0</v>
      </c>
      <c r="F2570" s="151">
        <f>$N$2112</f>
        <v>0</v>
      </c>
      <c r="G2570" s="151">
        <f>$N$2113</f>
        <v>0</v>
      </c>
      <c r="H2570" s="151">
        <f>$N$2114</f>
        <v>0</v>
      </c>
      <c r="I2570" s="151">
        <f>$N$2115</f>
        <v>0</v>
      </c>
      <c r="J2570" s="151">
        <f>$N$2116</f>
        <v>0</v>
      </c>
      <c r="K2570" s="151">
        <f>$N$2117</f>
        <v>0</v>
      </c>
      <c r="L2570" s="151">
        <f>$N$2118</f>
        <v>0</v>
      </c>
      <c r="M2570" s="151">
        <f>$N$2119</f>
        <v>0</v>
      </c>
      <c r="N2570" s="151">
        <f>$N$2120</f>
        <v>0</v>
      </c>
      <c r="O2570" s="151">
        <f>$N$2121</f>
        <v>0</v>
      </c>
    </row>
    <row r="2571" spans="1:15" x14ac:dyDescent="0.2">
      <c r="A2571" s="227" t="str">
        <f t="shared" si="298"/>
        <v>Future Use 19</v>
      </c>
      <c r="B2571" s="148"/>
      <c r="C2571" s="148"/>
      <c r="D2571" s="232">
        <f>$D$2230</f>
        <v>0</v>
      </c>
      <c r="E2571" s="232">
        <f>$D$2231</f>
        <v>0</v>
      </c>
      <c r="F2571" s="232">
        <f>$D$2232</f>
        <v>0</v>
      </c>
      <c r="G2571" s="232">
        <f>$D$2233</f>
        <v>0</v>
      </c>
      <c r="H2571" s="232">
        <f>$D$2234</f>
        <v>0</v>
      </c>
      <c r="I2571" s="232">
        <f>$D$2235</f>
        <v>0</v>
      </c>
      <c r="J2571" s="232">
        <f>$D$2236</f>
        <v>0</v>
      </c>
      <c r="K2571" s="232">
        <f>$D$2237</f>
        <v>0</v>
      </c>
      <c r="L2571" s="232">
        <f>$D$2238</f>
        <v>0</v>
      </c>
      <c r="M2571" s="232">
        <f>$D$2239</f>
        <v>0</v>
      </c>
      <c r="N2571" s="232">
        <f>$D$2240</f>
        <v>0</v>
      </c>
      <c r="O2571" s="232">
        <f>$D$2241</f>
        <v>0</v>
      </c>
    </row>
    <row r="2572" spans="1:15" x14ac:dyDescent="0.2">
      <c r="A2572" s="227" t="str">
        <f t="shared" si="298"/>
        <v>EquipHrSupt</v>
      </c>
      <c r="B2572" s="148"/>
      <c r="C2572" s="148"/>
      <c r="D2572" s="232">
        <f>$F$2230</f>
        <v>8632.5655812011464</v>
      </c>
      <c r="E2572" s="232">
        <f>$F$2231</f>
        <v>107776.2733168143</v>
      </c>
      <c r="F2572" s="232">
        <f>$F$2232</f>
        <v>78477.868920010413</v>
      </c>
      <c r="G2572" s="232">
        <f>$F$2233</f>
        <v>122425.47551521625</v>
      </c>
      <c r="H2572" s="232">
        <f>$F$2234</f>
        <v>29298.404396803893</v>
      </c>
      <c r="I2572" s="232">
        <f>$F$2235</f>
        <v>0</v>
      </c>
      <c r="J2572" s="232" t="str">
        <f>$F$2236</f>
        <v xml:space="preserve">xxxxxx </v>
      </c>
      <c r="K2572" s="232" t="str">
        <f>$F$2237</f>
        <v xml:space="preserve">xxxxxx </v>
      </c>
      <c r="L2572" s="232" t="str">
        <f>$F$2238</f>
        <v xml:space="preserve">xxxxxx </v>
      </c>
      <c r="M2572" s="232" t="str">
        <f>$F$2239</f>
        <v xml:space="preserve">xxxxxx </v>
      </c>
      <c r="N2572" s="232" t="str">
        <f>$F$2240</f>
        <v xml:space="preserve">xxxxxx </v>
      </c>
      <c r="O2572" s="232" t="str">
        <f>$F$2241</f>
        <v xml:space="preserve">xxxxxx </v>
      </c>
    </row>
    <row r="2573" spans="1:15" x14ac:dyDescent="0.2">
      <c r="A2573" s="227" t="str">
        <f t="shared" si="298"/>
        <v>LaborHrSupt</v>
      </c>
      <c r="B2573" s="148"/>
      <c r="C2573" s="148"/>
      <c r="D2573" s="242" t="str">
        <f>$H$2230</f>
        <v xml:space="preserve">xxxxxx </v>
      </c>
      <c r="E2573" s="242" t="str">
        <f>$H$2231</f>
        <v xml:space="preserve">xxxxxx </v>
      </c>
      <c r="F2573" s="242" t="str">
        <f>$H$2232</f>
        <v xml:space="preserve">xxxxxx </v>
      </c>
      <c r="G2573" s="242" t="str">
        <f>$H$2233</f>
        <v xml:space="preserve">xxxxxx </v>
      </c>
      <c r="H2573" s="242" t="str">
        <f>$H$2234</f>
        <v xml:space="preserve">xxxxxx </v>
      </c>
      <c r="I2573" s="242" t="str">
        <f>$H$2235</f>
        <v xml:space="preserve">xxxxxx </v>
      </c>
      <c r="J2573" s="242" t="str">
        <f>$H$2236</f>
        <v xml:space="preserve">xxxxxx </v>
      </c>
      <c r="K2573" s="242" t="str">
        <f>$H$2237</f>
        <v xml:space="preserve">xxxxxx </v>
      </c>
      <c r="L2573" s="242" t="str">
        <f>$H$2238</f>
        <v xml:space="preserve">xxxxxx </v>
      </c>
      <c r="M2573" s="242" t="str">
        <f>$H$2239</f>
        <v xml:space="preserve">xxxxxx </v>
      </c>
      <c r="N2573" s="242" t="str">
        <f>$H$2240</f>
        <v xml:space="preserve">xxxxxx </v>
      </c>
      <c r="O2573" s="242" t="str">
        <f>$H$2241</f>
        <v xml:space="preserve">xxxxxx </v>
      </c>
    </row>
    <row r="2574" spans="1:15" x14ac:dyDescent="0.2">
      <c r="B2574" s="148"/>
      <c r="C2574" s="215" t="s">
        <v>249</v>
      </c>
      <c r="D2574" s="152">
        <f t="shared" ref="D2574:I2574" si="299">SUM(D2553:D2573)</f>
        <v>28347.162089170128</v>
      </c>
      <c r="E2574" s="152">
        <f t="shared" si="299"/>
        <v>222402.82327911898</v>
      </c>
      <c r="F2574" s="152">
        <f t="shared" si="299"/>
        <v>224259.90739910438</v>
      </c>
      <c r="G2574" s="152">
        <f t="shared" si="299"/>
        <v>275857.16983843234</v>
      </c>
      <c r="H2574" s="152">
        <f t="shared" si="299"/>
        <v>109696.1668017253</v>
      </c>
      <c r="I2574" s="152">
        <f t="shared" si="299"/>
        <v>0</v>
      </c>
      <c r="J2574" s="152">
        <f t="shared" ref="J2574:O2574" si="300">SUM(J2553:J2573)</f>
        <v>0</v>
      </c>
      <c r="K2574" s="152">
        <f t="shared" si="300"/>
        <v>0</v>
      </c>
      <c r="L2574" s="152">
        <f t="shared" si="300"/>
        <v>0</v>
      </c>
      <c r="M2574" s="152">
        <f t="shared" si="300"/>
        <v>0</v>
      </c>
      <c r="N2574" s="152">
        <f t="shared" si="300"/>
        <v>0</v>
      </c>
      <c r="O2574" s="152">
        <f t="shared" si="300"/>
        <v>0</v>
      </c>
    </row>
    <row r="2575" spans="1:15" x14ac:dyDescent="0.2">
      <c r="A2575" s="229"/>
      <c r="B2575" s="148"/>
      <c r="C2575" s="148"/>
      <c r="D2575" s="151"/>
      <c r="E2575" s="151"/>
      <c r="F2575" s="151"/>
      <c r="G2575" s="151"/>
      <c r="H2575" s="151"/>
      <c r="I2575" s="151"/>
      <c r="J2575" s="151"/>
      <c r="K2575" s="151"/>
      <c r="L2575" s="151"/>
      <c r="M2575" s="151"/>
      <c r="N2575" s="151"/>
      <c r="O2575" s="151"/>
    </row>
    <row r="2576" spans="1:15" x14ac:dyDescent="0.2">
      <c r="A2576" s="233" t="s">
        <v>280</v>
      </c>
      <c r="B2576" s="148"/>
      <c r="C2576" s="148"/>
      <c r="D2576" s="154">
        <f t="shared" ref="D2576:I2576" si="301">D2550+D2574</f>
        <v>44062.162089170131</v>
      </c>
      <c r="E2576" s="154">
        <f t="shared" si="301"/>
        <v>429862.82327911898</v>
      </c>
      <c r="F2576" s="154">
        <f t="shared" si="301"/>
        <v>411899.90739910438</v>
      </c>
      <c r="G2576" s="154">
        <f t="shared" si="301"/>
        <v>539561.16983843234</v>
      </c>
      <c r="H2576" s="154">
        <f t="shared" si="301"/>
        <v>210256.16680172528</v>
      </c>
      <c r="I2576" s="154">
        <f t="shared" si="301"/>
        <v>0</v>
      </c>
      <c r="J2576" s="154">
        <f t="shared" ref="J2576:O2576" si="302">J2550+J2574</f>
        <v>0</v>
      </c>
      <c r="K2576" s="154">
        <f t="shared" si="302"/>
        <v>0</v>
      </c>
      <c r="L2576" s="154">
        <f t="shared" si="302"/>
        <v>0</v>
      </c>
      <c r="M2576" s="154">
        <f t="shared" si="302"/>
        <v>0</v>
      </c>
      <c r="N2576" s="154">
        <f t="shared" si="302"/>
        <v>0</v>
      </c>
      <c r="O2576" s="154">
        <f t="shared" si="302"/>
        <v>0</v>
      </c>
    </row>
    <row r="2577" spans="1:16" x14ac:dyDescent="0.2">
      <c r="A2577" s="233"/>
      <c r="B2577" s="233"/>
      <c r="C2577" s="233"/>
      <c r="D2577" s="233"/>
      <c r="E2577" s="233"/>
      <c r="F2577" s="233"/>
      <c r="G2577" s="233"/>
      <c r="H2577" s="233"/>
      <c r="I2577" s="233"/>
      <c r="J2577" s="233"/>
      <c r="K2577" s="233"/>
      <c r="L2577" s="233"/>
      <c r="M2577" s="233"/>
      <c r="N2577" s="233"/>
      <c r="O2577" s="233"/>
      <c r="P2577" s="233"/>
    </row>
    <row r="2578" spans="1:16" x14ac:dyDescent="0.2">
      <c r="A2578" s="233"/>
      <c r="B2578" s="233"/>
      <c r="C2578" s="233"/>
      <c r="D2578" s="233"/>
      <c r="E2578" s="233"/>
      <c r="F2578" s="233"/>
      <c r="G2578" s="233"/>
      <c r="H2578" s="233"/>
      <c r="I2578" s="233"/>
      <c r="J2578" s="233"/>
      <c r="K2578" s="233"/>
      <c r="L2578" s="233"/>
      <c r="M2578" s="233"/>
      <c r="N2578" s="233"/>
      <c r="O2578" s="233"/>
      <c r="P2578" s="233"/>
    </row>
    <row r="2579" spans="1:16" x14ac:dyDescent="0.2">
      <c r="A2579" s="233"/>
      <c r="B2579" s="233"/>
      <c r="C2579" s="233"/>
      <c r="D2579" s="233"/>
      <c r="E2579" s="233"/>
      <c r="F2579" s="233"/>
      <c r="G2579" s="233"/>
      <c r="H2579" s="233"/>
      <c r="I2579" s="233"/>
      <c r="J2579" s="233"/>
      <c r="K2579" s="233"/>
      <c r="L2579" s="233"/>
      <c r="M2579" s="233"/>
      <c r="N2579" s="233"/>
      <c r="O2579" s="233"/>
      <c r="P2579" s="233"/>
    </row>
    <row r="2580" spans="1:16" x14ac:dyDescent="0.2">
      <c r="A2580" s="233"/>
      <c r="B2580" s="233"/>
      <c r="C2580" s="233"/>
      <c r="D2580" s="233"/>
      <c r="E2580" s="233"/>
      <c r="F2580" s="233"/>
      <c r="G2580" s="233"/>
      <c r="H2580" s="233"/>
      <c r="I2580" s="233"/>
      <c r="J2580" s="233"/>
      <c r="K2580" s="233"/>
      <c r="L2580" s="233"/>
      <c r="M2580" s="233"/>
      <c r="N2580" s="233"/>
      <c r="O2580" s="233"/>
      <c r="P2580" s="233"/>
    </row>
    <row r="2581" spans="1:16" x14ac:dyDescent="0.2">
      <c r="A2581" s="214" t="s">
        <v>261</v>
      </c>
      <c r="B2581" s="148"/>
      <c r="C2581" s="148"/>
      <c r="D2581" s="151"/>
      <c r="E2581" s="151"/>
      <c r="F2581" s="151"/>
      <c r="G2581" s="151"/>
      <c r="H2581" s="151"/>
      <c r="I2581" s="151"/>
      <c r="L2581" s="151"/>
      <c r="M2581" s="151"/>
      <c r="O2581" s="215" t="s">
        <v>234</v>
      </c>
    </row>
    <row r="2582" spans="1:16" x14ac:dyDescent="0.2">
      <c r="A2582" s="148" t="str">
        <f>A2</f>
        <v>Plumbco, Inc.</v>
      </c>
      <c r="B2582" s="148"/>
      <c r="C2582" s="148"/>
      <c r="D2582" s="151"/>
      <c r="E2582" s="151"/>
      <c r="F2582" s="151"/>
      <c r="G2582" s="151"/>
      <c r="H2582" s="151"/>
      <c r="I2582" s="151"/>
      <c r="L2582" s="151"/>
      <c r="M2582" s="151"/>
      <c r="N2582" s="148"/>
      <c r="O2582" s="216" t="s">
        <v>579</v>
      </c>
    </row>
    <row r="2583" spans="1:16" x14ac:dyDescent="0.2">
      <c r="A2583" s="148"/>
      <c r="B2583" s="148"/>
      <c r="C2583" s="148"/>
      <c r="D2583" s="151"/>
      <c r="E2583" s="151"/>
      <c r="F2583" s="151"/>
      <c r="G2583" s="151"/>
      <c r="H2583" s="151"/>
      <c r="I2583" s="151"/>
      <c r="L2583" s="151"/>
      <c r="M2583" s="151"/>
      <c r="N2583" s="218">
        <f ca="1">NOW()</f>
        <v>43970.333883912041</v>
      </c>
      <c r="O2583" s="219">
        <f ca="1">NOW()</f>
        <v>43970.333883912041</v>
      </c>
    </row>
    <row r="2584" spans="1:16" x14ac:dyDescent="0.2">
      <c r="A2584" s="148"/>
      <c r="B2584" s="148"/>
      <c r="C2584" s="148"/>
      <c r="D2584" s="151"/>
      <c r="E2584" s="151"/>
      <c r="F2584" s="151"/>
      <c r="G2584" s="151"/>
      <c r="H2584" s="151"/>
      <c r="I2584" s="151"/>
      <c r="L2584" s="151"/>
      <c r="M2584" s="151"/>
      <c r="N2584" s="151"/>
      <c r="O2584" s="151"/>
    </row>
    <row r="2585" spans="1:16" x14ac:dyDescent="0.2">
      <c r="A2585" s="238"/>
      <c r="B2585" s="148"/>
      <c r="C2585" s="148"/>
      <c r="D2585" s="151"/>
      <c r="E2585" s="151"/>
      <c r="F2585" s="151"/>
      <c r="G2585" s="151"/>
      <c r="H2585" s="151"/>
      <c r="I2585" s="151"/>
      <c r="L2585" s="151"/>
      <c r="M2585" s="151"/>
      <c r="N2585" s="151"/>
      <c r="O2585" s="151"/>
    </row>
    <row r="2586" spans="1:16" x14ac:dyDescent="0.2">
      <c r="A2586" s="148"/>
      <c r="B2586" s="245"/>
      <c r="C2586" s="148"/>
      <c r="D2586" s="401" t="s">
        <v>33</v>
      </c>
      <c r="E2586" s="402"/>
      <c r="F2586" s="402"/>
      <c r="G2586" s="402"/>
      <c r="H2586" s="402"/>
      <c r="I2586" s="402"/>
      <c r="J2586" s="402"/>
      <c r="K2586" s="403"/>
      <c r="L2586" s="401" t="s">
        <v>330</v>
      </c>
      <c r="M2586" s="402"/>
      <c r="N2586" s="402"/>
      <c r="O2586" s="403"/>
    </row>
    <row r="2587" spans="1:16" x14ac:dyDescent="0.2">
      <c r="A2587" s="148"/>
      <c r="B2587" s="148"/>
      <c r="C2587" s="148"/>
      <c r="D2587" s="241" t="str">
        <f>D250</f>
        <v>Put-Away</v>
      </c>
      <c r="E2587" s="241" t="str">
        <f>D252</f>
        <v>Storage</v>
      </c>
      <c r="F2587" s="241" t="str">
        <f>D254</f>
        <v>Order Process</v>
      </c>
      <c r="G2587" s="241" t="str">
        <f>D256</f>
        <v>Order Picking</v>
      </c>
      <c r="H2587" s="241" t="str">
        <f>$D$258</f>
        <v>Shipping</v>
      </c>
      <c r="I2587" s="241" t="str">
        <f>$D$260</f>
        <v>Return/Restock</v>
      </c>
      <c r="J2587" s="241" t="str">
        <f>$D$262</f>
        <v>PM Event #07</v>
      </c>
      <c r="K2587" s="241" t="str">
        <f>$D$264</f>
        <v>PM Event #08</v>
      </c>
      <c r="L2587" s="225" t="str">
        <f>D267</f>
        <v>Box Stores</v>
      </c>
      <c r="M2587" s="225" t="str">
        <f>D269</f>
        <v>Major Retailers</v>
      </c>
      <c r="N2587" s="225" t="str">
        <f>D271</f>
        <v>Smalll Accounts</v>
      </c>
      <c r="O2587" s="225" t="str">
        <f>D273</f>
        <v>Cust/Mkt #04</v>
      </c>
    </row>
    <row r="2588" spans="1:16" x14ac:dyDescent="0.2">
      <c r="A2588" s="148" t="s">
        <v>236</v>
      </c>
      <c r="B2588" s="148"/>
      <c r="C2588" s="148"/>
      <c r="D2588" s="148"/>
      <c r="E2588" s="148"/>
      <c r="F2588" s="148"/>
      <c r="G2588" s="148"/>
      <c r="H2588" s="148"/>
      <c r="L2588" s="148"/>
      <c r="M2588" s="148"/>
      <c r="N2588" s="148"/>
      <c r="O2588" s="148"/>
    </row>
    <row r="2589" spans="1:16" x14ac:dyDescent="0.2">
      <c r="A2589" s="227" t="s">
        <v>107</v>
      </c>
      <c r="B2589" s="148"/>
      <c r="C2589" s="148"/>
      <c r="D2589" s="151"/>
      <c r="E2589" s="151"/>
      <c r="F2589" s="151"/>
      <c r="G2589" s="151"/>
      <c r="H2589" s="151"/>
      <c r="L2589" s="151"/>
      <c r="M2589" s="151"/>
      <c r="N2589" s="151"/>
      <c r="O2589" s="151"/>
    </row>
    <row r="2590" spans="1:16" x14ac:dyDescent="0.2">
      <c r="A2590" s="227" t="s">
        <v>130</v>
      </c>
      <c r="B2590" s="148"/>
      <c r="C2590" s="148"/>
      <c r="D2590" s="151"/>
      <c r="E2590" s="151"/>
      <c r="F2590" s="151"/>
      <c r="G2590" s="151"/>
      <c r="H2590" s="151"/>
      <c r="L2590" s="151"/>
      <c r="M2590" s="151"/>
      <c r="N2590" s="151"/>
      <c r="O2590" s="151"/>
    </row>
    <row r="2591" spans="1:16" x14ac:dyDescent="0.2">
      <c r="A2591" s="227" t="s">
        <v>230</v>
      </c>
      <c r="B2591" s="148"/>
      <c r="C2591" s="148"/>
      <c r="D2591" s="151"/>
      <c r="E2591" s="151"/>
      <c r="F2591" s="151"/>
      <c r="G2591" s="151"/>
      <c r="H2591" s="151"/>
      <c r="L2591" s="151"/>
      <c r="M2591" s="151"/>
      <c r="N2591" s="151"/>
      <c r="O2591" s="151"/>
    </row>
    <row r="2592" spans="1:16" x14ac:dyDescent="0.2">
      <c r="A2592" s="227" t="s">
        <v>237</v>
      </c>
      <c r="B2592" s="148"/>
      <c r="C2592" s="148"/>
      <c r="D2592" s="151"/>
      <c r="E2592" s="151"/>
      <c r="F2592" s="151"/>
      <c r="G2592" s="151"/>
      <c r="H2592" s="151"/>
      <c r="L2592" s="151"/>
      <c r="M2592" s="151"/>
      <c r="N2592" s="151"/>
      <c r="O2592" s="151"/>
    </row>
    <row r="2593" spans="1:15" x14ac:dyDescent="0.2">
      <c r="B2593" s="148"/>
      <c r="C2593" s="215" t="s">
        <v>238</v>
      </c>
      <c r="D2593" s="151"/>
      <c r="E2593" s="151"/>
      <c r="F2593" s="151"/>
      <c r="G2593" s="151"/>
      <c r="H2593" s="151"/>
      <c r="L2593" s="151"/>
      <c r="M2593" s="151"/>
      <c r="N2593" s="151"/>
      <c r="O2593" s="151"/>
    </row>
    <row r="2594" spans="1:15" x14ac:dyDescent="0.2">
      <c r="A2594" s="148"/>
      <c r="B2594" s="148"/>
      <c r="C2594" s="148"/>
      <c r="D2594" s="151"/>
      <c r="E2594" s="151"/>
      <c r="F2594" s="151"/>
      <c r="G2594" s="151"/>
      <c r="H2594" s="151"/>
      <c r="L2594" s="151"/>
      <c r="M2594" s="151"/>
      <c r="N2594" s="151"/>
      <c r="O2594" s="151"/>
    </row>
    <row r="2595" spans="1:15" x14ac:dyDescent="0.2">
      <c r="A2595" s="229" t="s">
        <v>239</v>
      </c>
      <c r="B2595" s="148"/>
      <c r="C2595" s="148"/>
      <c r="D2595" s="151"/>
      <c r="E2595" s="151"/>
      <c r="F2595" s="151"/>
      <c r="G2595" s="151"/>
      <c r="H2595" s="151"/>
      <c r="L2595" s="151"/>
      <c r="M2595" s="151"/>
      <c r="N2595" s="151"/>
      <c r="O2595" s="151"/>
    </row>
    <row r="2596" spans="1:15" x14ac:dyDescent="0.2">
      <c r="A2596" s="227" t="s">
        <v>258</v>
      </c>
      <c r="B2596" s="148"/>
      <c r="C2596" s="230"/>
      <c r="D2596" s="151"/>
      <c r="E2596" s="151"/>
      <c r="F2596" s="151"/>
      <c r="G2596" s="151"/>
      <c r="H2596" s="151"/>
      <c r="L2596" s="151"/>
      <c r="M2596" s="151"/>
      <c r="N2596" s="151"/>
      <c r="O2596" s="151"/>
    </row>
    <row r="2597" spans="1:15" x14ac:dyDescent="0.2">
      <c r="A2597" s="227" t="s">
        <v>250</v>
      </c>
      <c r="B2597" s="148"/>
      <c r="C2597" s="231">
        <v>0.24077568442196101</v>
      </c>
      <c r="D2597" s="151"/>
      <c r="E2597" s="151"/>
      <c r="F2597" s="151"/>
      <c r="G2597" s="151"/>
      <c r="H2597" s="151"/>
      <c r="L2597" s="151"/>
      <c r="M2597" s="151"/>
      <c r="N2597" s="151"/>
      <c r="O2597" s="151"/>
    </row>
    <row r="2598" spans="1:15" x14ac:dyDescent="0.2">
      <c r="A2598" s="227" t="s">
        <v>251</v>
      </c>
      <c r="B2598" s="148"/>
      <c r="C2598" s="231">
        <v>0.5418807801878599</v>
      </c>
      <c r="D2598" s="151"/>
      <c r="E2598" s="151"/>
      <c r="F2598" s="151"/>
      <c r="G2598" s="151"/>
      <c r="H2598" s="151"/>
      <c r="L2598" s="151"/>
      <c r="M2598" s="151"/>
      <c r="N2598" s="151"/>
      <c r="O2598" s="151"/>
    </row>
    <row r="2599" spans="1:15" x14ac:dyDescent="0.2">
      <c r="B2599" s="148"/>
      <c r="C2599" s="215" t="s">
        <v>240</v>
      </c>
      <c r="D2599" s="151"/>
      <c r="E2599" s="151"/>
      <c r="F2599" s="151"/>
      <c r="G2599" s="151"/>
      <c r="H2599" s="151"/>
      <c r="L2599" s="151"/>
      <c r="M2599" s="151"/>
      <c r="N2599" s="151"/>
      <c r="O2599" s="151"/>
    </row>
    <row r="2600" spans="1:15" x14ac:dyDescent="0.2">
      <c r="A2600" s="229"/>
      <c r="B2600" s="148"/>
      <c r="C2600" s="148"/>
      <c r="D2600" s="151"/>
      <c r="E2600" s="151"/>
      <c r="F2600" s="151"/>
      <c r="G2600" s="151"/>
      <c r="H2600" s="151"/>
      <c r="L2600" s="151"/>
      <c r="M2600" s="151"/>
      <c r="N2600" s="151"/>
      <c r="O2600" s="151"/>
    </row>
    <row r="2601" spans="1:15" x14ac:dyDescent="0.2">
      <c r="A2601" s="229" t="s">
        <v>241</v>
      </c>
      <c r="B2601" s="148"/>
      <c r="C2601" s="148"/>
      <c r="D2601" s="151"/>
      <c r="E2601" s="151"/>
      <c r="F2601" s="151"/>
      <c r="G2601" s="151"/>
      <c r="H2601" s="151"/>
      <c r="L2601" s="151"/>
      <c r="M2601" s="151"/>
      <c r="N2601" s="151"/>
      <c r="O2601" s="151"/>
    </row>
    <row r="2602" spans="1:15" x14ac:dyDescent="0.2">
      <c r="A2602" s="227" t="s">
        <v>165</v>
      </c>
      <c r="B2602" s="148"/>
      <c r="C2602" s="148"/>
      <c r="D2602" s="151">
        <f>IF($D$1253=1,$L$1390,$L$1210)</f>
        <v>0</v>
      </c>
      <c r="E2602" s="151">
        <f>IF($D$1253=1,$L$1391,$L$1211)</f>
        <v>0</v>
      </c>
      <c r="F2602" s="151">
        <f>IF($D$1253=1,$L$1392,$L$1212)</f>
        <v>0</v>
      </c>
      <c r="G2602" s="151">
        <f>IF($D$1253=1,$L$1393,$L$1213)</f>
        <v>0</v>
      </c>
      <c r="H2602" s="151">
        <f>IF($D$1253=1,$L$1394,$L$1214)</f>
        <v>0</v>
      </c>
      <c r="I2602" s="151">
        <f>IF($D$1253=1,$L$1395,$L$1215)</f>
        <v>0</v>
      </c>
      <c r="J2602" s="151">
        <f>IF($D$1253=1,$L$1396,$L$1216)</f>
        <v>0</v>
      </c>
      <c r="K2602" s="151">
        <f>IF($D$1253=1,$L$1397,$L$1217)</f>
        <v>0</v>
      </c>
      <c r="L2602" s="151">
        <f>IF($D$1253=1,$L$1399,$L$1219)</f>
        <v>0</v>
      </c>
      <c r="M2602" s="151">
        <f>IF($D$1253=1,$L$1400,$L$1220)</f>
        <v>0</v>
      </c>
      <c r="N2602" s="151">
        <f>IF($D$1253=1,$L$1401,$L$1221)</f>
        <v>0</v>
      </c>
      <c r="O2602" s="151">
        <f>IF($D$1253=1,$L$1402,$L$1222)</f>
        <v>0</v>
      </c>
    </row>
    <row r="2603" spans="1:15" x14ac:dyDescent="0.2">
      <c r="A2603" s="227" t="s">
        <v>252</v>
      </c>
      <c r="B2603" s="148"/>
      <c r="C2603" s="148"/>
      <c r="D2603" s="151">
        <f>$N$1210+G1295</f>
        <v>0</v>
      </c>
      <c r="E2603" s="151">
        <f>$N$1211+G1296</f>
        <v>0</v>
      </c>
      <c r="F2603" s="151">
        <f>$N$1212+G1297</f>
        <v>0</v>
      </c>
      <c r="G2603" s="151">
        <f>$N$1213+G1298</f>
        <v>0</v>
      </c>
      <c r="H2603" s="151">
        <f>$N$1214+G1299</f>
        <v>0</v>
      </c>
      <c r="I2603" s="151">
        <f>$N$1215+G1300</f>
        <v>0</v>
      </c>
      <c r="J2603" s="151">
        <f>$N$1216+G1301</f>
        <v>0</v>
      </c>
      <c r="K2603" s="151">
        <f>$N$1217+G1302</f>
        <v>0</v>
      </c>
      <c r="L2603" s="151">
        <f>$N$1219</f>
        <v>0</v>
      </c>
      <c r="M2603" s="151">
        <f>$N$1220</f>
        <v>0</v>
      </c>
      <c r="N2603" s="151">
        <f>$N$1221</f>
        <v>0</v>
      </c>
      <c r="O2603" s="151">
        <f>$N$1222</f>
        <v>0</v>
      </c>
    </row>
    <row r="2604" spans="1:15" x14ac:dyDescent="0.2">
      <c r="A2604" s="227" t="s">
        <v>242</v>
      </c>
      <c r="B2604" s="148"/>
      <c r="C2604" s="148"/>
      <c r="D2604" s="151">
        <f>IF($D$1253=1,0,$N$1330)</f>
        <v>0</v>
      </c>
      <c r="E2604" s="151">
        <f>IF($D$1253=1,0,$N$1331)</f>
        <v>0</v>
      </c>
      <c r="F2604" s="151">
        <f>IF($D$1253=1,0,$N$1332)</f>
        <v>0</v>
      </c>
      <c r="G2604" s="151">
        <f>IF($D$1253=1,0,$N$1333)</f>
        <v>0</v>
      </c>
      <c r="H2604" s="151">
        <f>IF($D$1253=1,0,$N$1334)</f>
        <v>0</v>
      </c>
      <c r="I2604" s="151">
        <f>IF($D$1253=1,0,$N$1335)</f>
        <v>0</v>
      </c>
      <c r="J2604" s="151">
        <f>IF($D$1253=1,0,$N$1336)</f>
        <v>0</v>
      </c>
      <c r="K2604" s="151">
        <f>IF($D$1253=1,0,$N$1337)</f>
        <v>0</v>
      </c>
      <c r="L2604" s="151">
        <f>IF($D$1253=1,0,$N$1339)</f>
        <v>0</v>
      </c>
      <c r="M2604" s="151">
        <f>IF($D$1253=1,0,$N$1340)</f>
        <v>0</v>
      </c>
      <c r="N2604" s="151">
        <f>IF($D$1253=1,0,$N$1341)</f>
        <v>0</v>
      </c>
      <c r="O2604" s="151">
        <f>IF($D$1253=1,0,$N$1342)</f>
        <v>0</v>
      </c>
    </row>
    <row r="2605" spans="1:15" x14ac:dyDescent="0.2">
      <c r="A2605" s="227" t="s">
        <v>188</v>
      </c>
      <c r="B2605" s="148"/>
      <c r="C2605" s="148"/>
      <c r="D2605" s="151"/>
      <c r="E2605" s="151"/>
      <c r="F2605" s="151"/>
      <c r="G2605" s="151"/>
      <c r="H2605" s="151"/>
      <c r="L2605" s="151"/>
      <c r="M2605" s="151"/>
      <c r="N2605" s="151"/>
      <c r="O2605" s="151"/>
    </row>
    <row r="2606" spans="1:15" x14ac:dyDescent="0.2">
      <c r="A2606" s="227" t="s">
        <v>243</v>
      </c>
      <c r="B2606" s="148"/>
      <c r="C2606" s="148"/>
      <c r="D2606" s="151"/>
      <c r="E2606" s="151"/>
      <c r="F2606" s="151"/>
      <c r="G2606" s="151"/>
      <c r="H2606" s="151"/>
      <c r="L2606" s="151"/>
      <c r="M2606" s="151"/>
      <c r="N2606" s="151"/>
      <c r="O2606" s="151"/>
    </row>
    <row r="2607" spans="1:15" x14ac:dyDescent="0.2">
      <c r="A2607" s="227" t="s">
        <v>244</v>
      </c>
      <c r="B2607" s="148"/>
      <c r="C2607" s="148"/>
      <c r="D2607" s="151"/>
      <c r="E2607" s="151"/>
      <c r="F2607" s="151"/>
      <c r="G2607" s="151"/>
      <c r="H2607" s="151"/>
      <c r="L2607" s="151"/>
      <c r="M2607" s="151"/>
      <c r="N2607" s="151"/>
      <c r="O2607" s="151"/>
    </row>
    <row r="2608" spans="1:15" x14ac:dyDescent="0.2">
      <c r="A2608" s="227" t="s">
        <v>245</v>
      </c>
      <c r="B2608" s="148"/>
      <c r="C2608" s="148"/>
      <c r="D2608" s="228">
        <f>$C$1702</f>
        <v>0</v>
      </c>
      <c r="E2608" s="228">
        <f>$C$1703</f>
        <v>0</v>
      </c>
      <c r="F2608" s="228">
        <f>$C$1704</f>
        <v>0</v>
      </c>
      <c r="G2608" s="228">
        <f>$C$1705</f>
        <v>0</v>
      </c>
      <c r="H2608" s="228">
        <f>$C$1706</f>
        <v>200000</v>
      </c>
      <c r="I2608" s="228">
        <f>$C$1707</f>
        <v>0</v>
      </c>
      <c r="J2608" s="228">
        <f>$C$1708</f>
        <v>0</v>
      </c>
      <c r="K2608" s="228">
        <f>$C$1709</f>
        <v>0</v>
      </c>
      <c r="L2608" s="228">
        <f>$C$1711</f>
        <v>0</v>
      </c>
      <c r="M2608" s="228">
        <f>$C$1712</f>
        <v>0</v>
      </c>
      <c r="N2608" s="228">
        <f>$C$1713</f>
        <v>0</v>
      </c>
      <c r="O2608" s="228">
        <f>$C$1714</f>
        <v>0</v>
      </c>
    </row>
    <row r="2609" spans="1:15" x14ac:dyDescent="0.2">
      <c r="B2609" s="148"/>
      <c r="C2609" s="215" t="s">
        <v>246</v>
      </c>
      <c r="D2609" s="228">
        <f t="shared" ref="D2609:O2609" si="303">SUM(D2602:D2608)</f>
        <v>0</v>
      </c>
      <c r="E2609" s="228">
        <f t="shared" si="303"/>
        <v>0</v>
      </c>
      <c r="F2609" s="228">
        <f t="shared" si="303"/>
        <v>0</v>
      </c>
      <c r="G2609" s="228">
        <f t="shared" si="303"/>
        <v>0</v>
      </c>
      <c r="H2609" s="228">
        <f t="shared" si="303"/>
        <v>200000</v>
      </c>
      <c r="I2609" s="228">
        <f t="shared" si="303"/>
        <v>0</v>
      </c>
      <c r="J2609" s="228">
        <f t="shared" si="303"/>
        <v>0</v>
      </c>
      <c r="K2609" s="228">
        <f t="shared" si="303"/>
        <v>0</v>
      </c>
      <c r="L2609" s="228">
        <f t="shared" si="303"/>
        <v>0</v>
      </c>
      <c r="M2609" s="228">
        <f t="shared" si="303"/>
        <v>0</v>
      </c>
      <c r="N2609" s="228">
        <f t="shared" si="303"/>
        <v>0</v>
      </c>
      <c r="O2609" s="228">
        <f t="shared" si="303"/>
        <v>0</v>
      </c>
    </row>
    <row r="2610" spans="1:15" x14ac:dyDescent="0.2">
      <c r="A2610" s="229" t="s">
        <v>247</v>
      </c>
      <c r="B2610" s="148"/>
      <c r="D2610" s="151">
        <f t="shared" ref="D2610:O2610" si="304">D2609+D2599</f>
        <v>0</v>
      </c>
      <c r="E2610" s="151">
        <f t="shared" si="304"/>
        <v>0</v>
      </c>
      <c r="F2610" s="151">
        <f t="shared" si="304"/>
        <v>0</v>
      </c>
      <c r="G2610" s="151">
        <f t="shared" si="304"/>
        <v>0</v>
      </c>
      <c r="H2610" s="151">
        <f t="shared" si="304"/>
        <v>200000</v>
      </c>
      <c r="I2610" s="151">
        <f t="shared" si="304"/>
        <v>0</v>
      </c>
      <c r="J2610" s="151">
        <f t="shared" si="304"/>
        <v>0</v>
      </c>
      <c r="K2610" s="151">
        <f t="shared" si="304"/>
        <v>0</v>
      </c>
      <c r="L2610" s="151">
        <f t="shared" si="304"/>
        <v>0</v>
      </c>
      <c r="M2610" s="151">
        <f t="shared" si="304"/>
        <v>0</v>
      </c>
      <c r="N2610" s="151">
        <f t="shared" si="304"/>
        <v>0</v>
      </c>
      <c r="O2610" s="151">
        <f t="shared" si="304"/>
        <v>0</v>
      </c>
    </row>
    <row r="2611" spans="1:15" x14ac:dyDescent="0.2">
      <c r="A2611" s="229"/>
      <c r="B2611" s="148"/>
      <c r="C2611" s="148"/>
      <c r="D2611" s="151"/>
      <c r="E2611" s="151"/>
      <c r="F2611" s="151"/>
      <c r="G2611" s="151"/>
      <c r="H2611" s="151"/>
      <c r="L2611" s="151"/>
      <c r="M2611" s="151"/>
      <c r="N2611" s="151"/>
      <c r="O2611" s="151"/>
    </row>
    <row r="2612" spans="1:15" x14ac:dyDescent="0.2">
      <c r="A2612" s="229" t="s">
        <v>248</v>
      </c>
      <c r="B2612" s="148"/>
      <c r="C2612" s="148"/>
      <c r="D2612" s="151"/>
      <c r="E2612" s="151"/>
      <c r="F2612" s="151"/>
      <c r="G2612" s="151"/>
      <c r="H2612" s="151"/>
      <c r="L2612" s="151"/>
      <c r="M2612" s="151"/>
      <c r="N2612" s="151"/>
      <c r="O2612" s="151"/>
    </row>
    <row r="2613" spans="1:15" x14ac:dyDescent="0.2">
      <c r="A2613" s="227" t="s">
        <v>51</v>
      </c>
      <c r="B2613" s="148"/>
      <c r="C2613" s="148"/>
      <c r="D2613" s="151">
        <f>$D$1883</f>
        <v>0</v>
      </c>
      <c r="E2613" s="151">
        <f>$D$1884</f>
        <v>0</v>
      </c>
      <c r="F2613" s="151">
        <f>$D$1885</f>
        <v>0</v>
      </c>
      <c r="G2613" s="151">
        <f>$D$1886</f>
        <v>0</v>
      </c>
      <c r="H2613" s="151">
        <f>$D$1887</f>
        <v>0</v>
      </c>
      <c r="I2613" s="151">
        <f>$D$1888</f>
        <v>0</v>
      </c>
      <c r="J2613" s="151">
        <f>$D$1889</f>
        <v>0</v>
      </c>
      <c r="K2613" s="151">
        <f>$D$1890</f>
        <v>0</v>
      </c>
      <c r="L2613" s="151">
        <f>$D$1891</f>
        <v>0</v>
      </c>
      <c r="M2613" s="151">
        <f>$D$1892</f>
        <v>0</v>
      </c>
      <c r="N2613" s="151">
        <f>$D$1893</f>
        <v>0</v>
      </c>
      <c r="O2613" s="151">
        <f>$D$1894</f>
        <v>0</v>
      </c>
    </row>
    <row r="2614" spans="1:15" x14ac:dyDescent="0.2">
      <c r="A2614" s="227" t="s">
        <v>495</v>
      </c>
      <c r="B2614" s="148"/>
      <c r="C2614" s="148"/>
      <c r="D2614" s="151">
        <f>$F$1883</f>
        <v>4160.3243668437553</v>
      </c>
      <c r="E2614" s="151">
        <f>$F$1884</f>
        <v>166412.9746737502</v>
      </c>
      <c r="F2614" s="151">
        <f>$F$1885</f>
        <v>0</v>
      </c>
      <c r="G2614" s="151">
        <f>$F$1886</f>
        <v>0</v>
      </c>
      <c r="H2614" s="151">
        <f>$F$1887</f>
        <v>10400.810917109387</v>
      </c>
      <c r="I2614" s="151">
        <f>$F$1888</f>
        <v>0</v>
      </c>
      <c r="J2614" s="151">
        <f>$F$1889</f>
        <v>0</v>
      </c>
      <c r="K2614" s="151">
        <f>$F$1890</f>
        <v>0</v>
      </c>
      <c r="L2614" s="151">
        <f>$F$1891</f>
        <v>0</v>
      </c>
      <c r="M2614" s="151">
        <f>$F$1892</f>
        <v>0</v>
      </c>
      <c r="N2614" s="151">
        <f>$F$1893</f>
        <v>0</v>
      </c>
      <c r="O2614" s="151">
        <f>$F$1894</f>
        <v>0</v>
      </c>
    </row>
    <row r="2615" spans="1:15" x14ac:dyDescent="0.2">
      <c r="A2615" s="227" t="s">
        <v>497</v>
      </c>
      <c r="B2615" s="148"/>
      <c r="C2615" s="148"/>
      <c r="D2615" s="232" t="str">
        <f>$H$1883</f>
        <v xml:space="preserve">xxxxxx </v>
      </c>
      <c r="E2615" s="232" t="str">
        <f>$H$1884</f>
        <v xml:space="preserve">xxxxxx </v>
      </c>
      <c r="F2615" s="232" t="str">
        <f>$H$1885</f>
        <v xml:space="preserve">xxxxxx </v>
      </c>
      <c r="G2615" s="232" t="str">
        <f>$H$1886</f>
        <v xml:space="preserve">xxxxxx </v>
      </c>
      <c r="H2615" s="232" t="str">
        <f>$H$1887</f>
        <v xml:space="preserve">xxxxxx </v>
      </c>
      <c r="I2615" s="232" t="str">
        <f>$H$1888</f>
        <v xml:space="preserve">xxxxxx </v>
      </c>
      <c r="J2615" s="232" t="str">
        <f>$H$1889</f>
        <v xml:space="preserve">xxxxxx </v>
      </c>
      <c r="K2615" s="232" t="str">
        <f>$H$1890</f>
        <v xml:space="preserve">xxxxxx </v>
      </c>
      <c r="L2615" s="232" t="str">
        <f>$H$1891</f>
        <v xml:space="preserve">xxxxxx </v>
      </c>
      <c r="M2615" s="232" t="str">
        <f>$H$1892</f>
        <v xml:space="preserve">xxxxxx </v>
      </c>
      <c r="N2615" s="232" t="str">
        <f>$H$1893</f>
        <v xml:space="preserve">xxxxxx </v>
      </c>
      <c r="O2615" s="232" t="str">
        <f>$H$1894</f>
        <v xml:space="preserve">xxxxxx </v>
      </c>
    </row>
    <row r="2616" spans="1:15" x14ac:dyDescent="0.2">
      <c r="A2616" s="227" t="s">
        <v>499</v>
      </c>
      <c r="B2616" s="148"/>
      <c r="C2616" s="148"/>
      <c r="D2616" s="151">
        <f>$J$1883</f>
        <v>0</v>
      </c>
      <c r="E2616" s="151">
        <f>$J$1884</f>
        <v>0</v>
      </c>
      <c r="F2616" s="151">
        <f>$J$1885</f>
        <v>0</v>
      </c>
      <c r="G2616" s="151">
        <f>$J$1886</f>
        <v>0</v>
      </c>
      <c r="H2616" s="151">
        <f>$J$1887</f>
        <v>0</v>
      </c>
      <c r="I2616" s="151">
        <f>$J$1888</f>
        <v>0</v>
      </c>
      <c r="J2616" s="151">
        <f>$J$1889</f>
        <v>0</v>
      </c>
      <c r="K2616" s="151">
        <f>$J$1890</f>
        <v>0</v>
      </c>
      <c r="L2616" s="151">
        <f>$J$1891</f>
        <v>76908.281070833167</v>
      </c>
      <c r="M2616" s="151">
        <f>$J$1892</f>
        <v>76908.281070833167</v>
      </c>
      <c r="N2616" s="151">
        <f>$J$1893</f>
        <v>0</v>
      </c>
      <c r="O2616" s="151">
        <f>$J$1894</f>
        <v>0</v>
      </c>
    </row>
    <row r="2617" spans="1:15" x14ac:dyDescent="0.2">
      <c r="A2617" s="227" t="s">
        <v>501</v>
      </c>
      <c r="B2617" s="148"/>
      <c r="C2617" s="148"/>
      <c r="D2617" s="232">
        <f>$L$1883</f>
        <v>0</v>
      </c>
      <c r="E2617" s="232">
        <f>$L$1884</f>
        <v>0</v>
      </c>
      <c r="F2617" s="232">
        <f>$L$1885</f>
        <v>71286.327860857506</v>
      </c>
      <c r="G2617" s="232">
        <f>$L$1886</f>
        <v>0</v>
      </c>
      <c r="H2617" s="232">
        <f>$L$1887</f>
        <v>0</v>
      </c>
      <c r="I2617" s="232">
        <f>$L$1888</f>
        <v>0</v>
      </c>
      <c r="J2617" s="232">
        <f>$L$1889</f>
        <v>0</v>
      </c>
      <c r="K2617" s="232">
        <f>$L$1890</f>
        <v>0</v>
      </c>
      <c r="L2617" s="232">
        <f>$L$1891</f>
        <v>35643.163930428753</v>
      </c>
      <c r="M2617" s="232">
        <f>$L$1892</f>
        <v>35643.163930428753</v>
      </c>
      <c r="N2617" s="232">
        <f>$L$1893</f>
        <v>71286.327860857506</v>
      </c>
      <c r="O2617" s="232">
        <f>$L$1894</f>
        <v>0</v>
      </c>
    </row>
    <row r="2618" spans="1:15" x14ac:dyDescent="0.2">
      <c r="A2618" s="227" t="s">
        <v>502</v>
      </c>
      <c r="B2618" s="148"/>
      <c r="C2618" s="148"/>
      <c r="D2618" s="151">
        <f>$N$1883</f>
        <v>0</v>
      </c>
      <c r="E2618" s="151">
        <f>$N$1884</f>
        <v>0</v>
      </c>
      <c r="F2618" s="151">
        <f>$N$1885</f>
        <v>0</v>
      </c>
      <c r="G2618" s="151">
        <f>$N$1886</f>
        <v>0</v>
      </c>
      <c r="H2618" s="151">
        <f>$N$1887</f>
        <v>0</v>
      </c>
      <c r="I2618" s="151">
        <f>$N$1888</f>
        <v>0</v>
      </c>
      <c r="J2618" s="151">
        <f>$N$1889</f>
        <v>0</v>
      </c>
      <c r="K2618" s="151">
        <f>$N$1890</f>
        <v>0</v>
      </c>
      <c r="L2618" s="151">
        <f>$N$1891</f>
        <v>0</v>
      </c>
      <c r="M2618" s="151">
        <f>$N$1892</f>
        <v>0</v>
      </c>
      <c r="N2618" s="151">
        <f>$N$1893</f>
        <v>0</v>
      </c>
      <c r="O2618" s="151">
        <f>$N$1894</f>
        <v>0</v>
      </c>
    </row>
    <row r="2619" spans="1:15" x14ac:dyDescent="0.2">
      <c r="A2619" s="227" t="s">
        <v>504</v>
      </c>
      <c r="B2619" s="148"/>
      <c r="C2619" s="148"/>
      <c r="D2619" s="151">
        <f>$D$2003</f>
        <v>0</v>
      </c>
      <c r="E2619" s="151">
        <f>$D$2004</f>
        <v>0</v>
      </c>
      <c r="F2619" s="151">
        <f>$D$2005</f>
        <v>0</v>
      </c>
      <c r="G2619" s="151">
        <f>$D$2006</f>
        <v>0</v>
      </c>
      <c r="H2619" s="151">
        <f>$D$2007</f>
        <v>0</v>
      </c>
      <c r="I2619" s="151">
        <f>$D$2008</f>
        <v>0</v>
      </c>
      <c r="J2619" s="151">
        <f>$D$2009</f>
        <v>0</v>
      </c>
      <c r="K2619" s="151">
        <f>$D$2010</f>
        <v>0</v>
      </c>
      <c r="L2619" s="151">
        <f>$D$2011</f>
        <v>184174.95524649881</v>
      </c>
      <c r="M2619" s="151">
        <f>$D$2012</f>
        <v>184174.95524649881</v>
      </c>
      <c r="N2619" s="151">
        <f>$D$2013</f>
        <v>276262.43286974821</v>
      </c>
      <c r="O2619" s="151">
        <f>$D$2014</f>
        <v>0</v>
      </c>
    </row>
    <row r="2620" spans="1:15" x14ac:dyDescent="0.2">
      <c r="A2620" s="227" t="s">
        <v>506</v>
      </c>
      <c r="B2620" s="148"/>
      <c r="C2620" s="148"/>
      <c r="D2620" s="151">
        <f>$F$2003</f>
        <v>0</v>
      </c>
      <c r="E2620" s="151">
        <f>$F$2004</f>
        <v>0</v>
      </c>
      <c r="F2620" s="151">
        <f>$F$2005</f>
        <v>233904.43298361599</v>
      </c>
      <c r="G2620" s="151">
        <f>$F$2006</f>
        <v>0</v>
      </c>
      <c r="H2620" s="151">
        <f>$F$2007</f>
        <v>0</v>
      </c>
      <c r="I2620" s="151">
        <f>$F$2008</f>
        <v>12310.759630716631</v>
      </c>
      <c r="J2620" s="151">
        <f>$F$2009</f>
        <v>0</v>
      </c>
      <c r="K2620" s="151">
        <f>$F$2010</f>
        <v>0</v>
      </c>
      <c r="L2620" s="151">
        <f>$F$2011</f>
        <v>0</v>
      </c>
      <c r="M2620" s="151">
        <f>$F$2012</f>
        <v>0</v>
      </c>
      <c r="N2620" s="151">
        <f>$F$2013</f>
        <v>0</v>
      </c>
      <c r="O2620" s="151">
        <f>$F$2014</f>
        <v>0</v>
      </c>
    </row>
    <row r="2621" spans="1:15" x14ac:dyDescent="0.2">
      <c r="A2621" s="227" t="s">
        <v>507</v>
      </c>
      <c r="B2621" s="148"/>
      <c r="C2621" s="148"/>
      <c r="D2621" s="232" t="str">
        <f>$H$2003</f>
        <v xml:space="preserve">xxxxxx </v>
      </c>
      <c r="E2621" s="232" t="str">
        <f>$H$2004</f>
        <v xml:space="preserve">xxxxxx </v>
      </c>
      <c r="F2621" s="232" t="str">
        <f>$H$2005</f>
        <v xml:space="preserve">xxxxxx </v>
      </c>
      <c r="G2621" s="232" t="str">
        <f>$H$2006</f>
        <v xml:space="preserve">xxxxxx </v>
      </c>
      <c r="H2621" s="232" t="str">
        <f>$H$2007</f>
        <v xml:space="preserve">xxxxxx </v>
      </c>
      <c r="I2621" s="232" t="str">
        <f>$H$2008</f>
        <v xml:space="preserve">xxxxxx </v>
      </c>
      <c r="J2621" s="232" t="str">
        <f>$H$2009</f>
        <v xml:space="preserve">xxxxxx </v>
      </c>
      <c r="K2621" s="232" t="str">
        <f>$H$2010</f>
        <v xml:space="preserve">xxxxxx </v>
      </c>
      <c r="L2621" s="232" t="str">
        <f>$H$2011</f>
        <v xml:space="preserve">xxxxxx </v>
      </c>
      <c r="M2621" s="232" t="str">
        <f>$H$2012</f>
        <v xml:space="preserve">xxxxxx </v>
      </c>
      <c r="N2621" s="232" t="str">
        <f>$H$2013</f>
        <v xml:space="preserve">xxxxxx </v>
      </c>
      <c r="O2621" s="232" t="str">
        <f>$H$2014</f>
        <v xml:space="preserve">xxxxxx </v>
      </c>
    </row>
    <row r="2622" spans="1:15" x14ac:dyDescent="0.2">
      <c r="A2622" s="227" t="s">
        <v>555</v>
      </c>
      <c r="B2622" s="148"/>
      <c r="C2622" s="148"/>
      <c r="D2622" s="151">
        <f>$J$2003</f>
        <v>0</v>
      </c>
      <c r="E2622" s="151">
        <f>$J$2004</f>
        <v>0</v>
      </c>
      <c r="F2622" s="151">
        <f>$J$2005</f>
        <v>0</v>
      </c>
      <c r="G2622" s="151">
        <f>$J$2006</f>
        <v>0</v>
      </c>
      <c r="H2622" s="151">
        <f>$J$2007</f>
        <v>0</v>
      </c>
      <c r="I2622" s="151">
        <f>$J$2008</f>
        <v>0</v>
      </c>
      <c r="J2622" s="151">
        <f>$J$2009</f>
        <v>0</v>
      </c>
      <c r="K2622" s="151">
        <f>$J$2010</f>
        <v>0</v>
      </c>
      <c r="L2622" s="151">
        <f>$J$2011</f>
        <v>0</v>
      </c>
      <c r="M2622" s="151">
        <f>$J$2012</f>
        <v>0</v>
      </c>
      <c r="N2622" s="151">
        <f>$J$2013</f>
        <v>0</v>
      </c>
      <c r="O2622" s="151">
        <f>$J$2014</f>
        <v>0</v>
      </c>
    </row>
    <row r="2623" spans="1:15" x14ac:dyDescent="0.2">
      <c r="A2623" s="227" t="s">
        <v>553</v>
      </c>
      <c r="B2623" s="148"/>
      <c r="C2623" s="148"/>
      <c r="D2623" s="151">
        <f>$L$2003</f>
        <v>0</v>
      </c>
      <c r="E2623" s="151">
        <f>$L$2004</f>
        <v>0</v>
      </c>
      <c r="F2623" s="151">
        <f>$L$2005</f>
        <v>0</v>
      </c>
      <c r="G2623" s="151">
        <f>$L$2006</f>
        <v>0</v>
      </c>
      <c r="H2623" s="151">
        <f>$L$2007</f>
        <v>0</v>
      </c>
      <c r="I2623" s="151">
        <f>$L$2008</f>
        <v>26582.963790127968</v>
      </c>
      <c r="J2623" s="151">
        <f>$L$2009</f>
        <v>0</v>
      </c>
      <c r="K2623" s="151">
        <f>$L$2010</f>
        <v>0</v>
      </c>
      <c r="L2623" s="151">
        <f>$L$2011</f>
        <v>0</v>
      </c>
      <c r="M2623" s="151">
        <f>$L$2012</f>
        <v>0</v>
      </c>
      <c r="N2623" s="151">
        <f>$L$2013</f>
        <v>0</v>
      </c>
      <c r="O2623" s="151">
        <f>$L$2014</f>
        <v>0</v>
      </c>
    </row>
    <row r="2624" spans="1:15" x14ac:dyDescent="0.2">
      <c r="A2624" s="227" t="s">
        <v>509</v>
      </c>
      <c r="B2624" s="148"/>
      <c r="C2624" s="148"/>
      <c r="D2624" s="151">
        <f>$N$2003</f>
        <v>0</v>
      </c>
      <c r="E2624" s="151">
        <f>$N$2004</f>
        <v>0</v>
      </c>
      <c r="F2624" s="151">
        <f>$N$2005</f>
        <v>0</v>
      </c>
      <c r="G2624" s="151">
        <f>$N$2006</f>
        <v>0</v>
      </c>
      <c r="H2624" s="151">
        <f>$N$2007</f>
        <v>0</v>
      </c>
      <c r="I2624" s="151">
        <f>$N$2008</f>
        <v>0</v>
      </c>
      <c r="J2624" s="151">
        <f>$N$2009</f>
        <v>0</v>
      </c>
      <c r="K2624" s="151">
        <f>$N$2010</f>
        <v>0</v>
      </c>
      <c r="L2624" s="151">
        <f>$N$2011</f>
        <v>0</v>
      </c>
      <c r="M2624" s="151">
        <f>$N$2012</f>
        <v>0</v>
      </c>
      <c r="N2624" s="151">
        <f>$N$2013</f>
        <v>0</v>
      </c>
      <c r="O2624" s="151">
        <f>$N$2014</f>
        <v>0</v>
      </c>
    </row>
    <row r="2625" spans="1:16" x14ac:dyDescent="0.2">
      <c r="A2625" s="227" t="s">
        <v>513</v>
      </c>
      <c r="B2625" s="148"/>
      <c r="C2625" s="148"/>
      <c r="D2625" s="232">
        <f>$D$2123</f>
        <v>161561.89965753263</v>
      </c>
      <c r="E2625" s="232">
        <f>$D$2124</f>
        <v>32312.379931506526</v>
      </c>
      <c r="F2625" s="232">
        <f>$D$2125</f>
        <v>0</v>
      </c>
      <c r="G2625" s="232">
        <f>$D$2126</f>
        <v>0</v>
      </c>
      <c r="H2625" s="232">
        <f>$D$2127</f>
        <v>0</v>
      </c>
      <c r="I2625" s="232">
        <f>$D$2128</f>
        <v>16156.189965753263</v>
      </c>
      <c r="J2625" s="232">
        <f>$D$2129</f>
        <v>0</v>
      </c>
      <c r="K2625" s="232">
        <f>$D$2130</f>
        <v>0</v>
      </c>
      <c r="L2625" s="232">
        <f>$D$2131</f>
        <v>0</v>
      </c>
      <c r="M2625" s="232">
        <f>$D$2132</f>
        <v>0</v>
      </c>
      <c r="N2625" s="232">
        <f>$D$2133</f>
        <v>0</v>
      </c>
      <c r="O2625" s="232">
        <f>$D$2134</f>
        <v>0</v>
      </c>
    </row>
    <row r="2626" spans="1:16" x14ac:dyDescent="0.2">
      <c r="A2626" s="227" t="s">
        <v>511</v>
      </c>
      <c r="B2626" s="148"/>
      <c r="C2626" s="148"/>
      <c r="D2626" s="151">
        <f>$F$2123</f>
        <v>0</v>
      </c>
      <c r="E2626" s="151">
        <f>$F$2124</f>
        <v>0</v>
      </c>
      <c r="F2626" s="151">
        <f>$F$2125</f>
        <v>0</v>
      </c>
      <c r="G2626" s="151">
        <f>$F$2126</f>
        <v>0</v>
      </c>
      <c r="H2626" s="151">
        <f>$F$2127</f>
        <v>179913.92616340154</v>
      </c>
      <c r="I2626" s="151">
        <f>$F$2128</f>
        <v>13839.532781800119</v>
      </c>
      <c r="J2626" s="151">
        <f>$F$2129</f>
        <v>0</v>
      </c>
      <c r="K2626" s="151">
        <f>$F$2130</f>
        <v>0</v>
      </c>
      <c r="L2626" s="151">
        <f>$F$2131</f>
        <v>0</v>
      </c>
      <c r="M2626" s="151">
        <f>$F$2132</f>
        <v>0</v>
      </c>
      <c r="N2626" s="151">
        <f>$F$2133</f>
        <v>0</v>
      </c>
      <c r="O2626" s="151">
        <f>$F$2134</f>
        <v>0</v>
      </c>
    </row>
    <row r="2627" spans="1:16" x14ac:dyDescent="0.2">
      <c r="A2627" s="227" t="s">
        <v>515</v>
      </c>
      <c r="B2627" s="148"/>
      <c r="C2627" s="148"/>
      <c r="D2627" s="151">
        <f>$H$2123</f>
        <v>109426.72692540877</v>
      </c>
      <c r="E2627" s="151" t="str">
        <f>$H$2124</f>
        <v xml:space="preserve">xxxxxx </v>
      </c>
      <c r="F2627" s="151" t="str">
        <f>$H$2125</f>
        <v xml:space="preserve">xxxxxx </v>
      </c>
      <c r="G2627" s="151">
        <f>$H$2126</f>
        <v>328280.18077622628</v>
      </c>
      <c r="H2627" s="151">
        <f>$H$2127</f>
        <v>82070.045194056569</v>
      </c>
      <c r="I2627" s="151">
        <f>$H$2128</f>
        <v>27356.681731352193</v>
      </c>
      <c r="J2627" s="151">
        <f>$H$2129</f>
        <v>0</v>
      </c>
      <c r="K2627" s="151">
        <f>$H$2130</f>
        <v>0</v>
      </c>
      <c r="L2627" s="151" t="str">
        <f>$H$2131</f>
        <v xml:space="preserve">xxxxxx </v>
      </c>
      <c r="M2627" s="151" t="str">
        <f>$H$2132</f>
        <v xml:space="preserve">xxxxxx </v>
      </c>
      <c r="N2627" s="151" t="str">
        <f>$H$2133</f>
        <v xml:space="preserve">xxxxxx </v>
      </c>
      <c r="O2627" s="151" t="str">
        <f>$H$2134</f>
        <v xml:space="preserve">xxxxxx </v>
      </c>
    </row>
    <row r="2628" spans="1:16" x14ac:dyDescent="0.2">
      <c r="A2628" s="227" t="s">
        <v>364</v>
      </c>
      <c r="B2628" s="148"/>
      <c r="C2628" s="148"/>
      <c r="D2628" s="151">
        <f>$J$2123</f>
        <v>0</v>
      </c>
      <c r="E2628" s="151">
        <f>$J$2124</f>
        <v>0</v>
      </c>
      <c r="F2628" s="151">
        <f>$J$2125</f>
        <v>0</v>
      </c>
      <c r="G2628" s="151">
        <f>$J$2126</f>
        <v>0</v>
      </c>
      <c r="H2628" s="151">
        <f>$J$2127</f>
        <v>0</v>
      </c>
      <c r="I2628" s="151">
        <f>$J$2128</f>
        <v>0</v>
      </c>
      <c r="J2628" s="151">
        <f>$J$2129</f>
        <v>0</v>
      </c>
      <c r="K2628" s="151">
        <f>$J$2130</f>
        <v>0</v>
      </c>
      <c r="L2628" s="151">
        <f>$J$2131</f>
        <v>0</v>
      </c>
      <c r="M2628" s="151">
        <f>$J$2132</f>
        <v>0</v>
      </c>
      <c r="N2628" s="151">
        <f>$J$2133</f>
        <v>0</v>
      </c>
      <c r="O2628" s="151">
        <f>$J$2134</f>
        <v>0</v>
      </c>
    </row>
    <row r="2629" spans="1:16" x14ac:dyDescent="0.2">
      <c r="A2629" s="227" t="s">
        <v>378</v>
      </c>
      <c r="B2629" s="148"/>
      <c r="C2629" s="148"/>
      <c r="D2629" s="151">
        <f>$L$2123</f>
        <v>0</v>
      </c>
      <c r="E2629" s="151">
        <f>$L$2124</f>
        <v>0</v>
      </c>
      <c r="F2629" s="151">
        <f>$L$2125</f>
        <v>0</v>
      </c>
      <c r="G2629" s="151">
        <f>$L$2126</f>
        <v>0</v>
      </c>
      <c r="H2629" s="151">
        <f>$L$2127</f>
        <v>0</v>
      </c>
      <c r="I2629" s="151">
        <f>$L$2128</f>
        <v>0</v>
      </c>
      <c r="J2629" s="151">
        <f>$L$2129</f>
        <v>0</v>
      </c>
      <c r="K2629" s="151">
        <f>$L$2130</f>
        <v>0</v>
      </c>
      <c r="L2629" s="151">
        <f>$L$2131</f>
        <v>0</v>
      </c>
      <c r="M2629" s="151">
        <f>$L$2132</f>
        <v>0</v>
      </c>
      <c r="N2629" s="151">
        <f>$L$2133</f>
        <v>0</v>
      </c>
      <c r="O2629" s="151">
        <f>$L$2134</f>
        <v>0</v>
      </c>
    </row>
    <row r="2630" spans="1:16" x14ac:dyDescent="0.2">
      <c r="A2630" s="227" t="s">
        <v>379</v>
      </c>
      <c r="B2630" s="148"/>
      <c r="C2630" s="148"/>
      <c r="D2630" s="151">
        <f>$N$2123</f>
        <v>0</v>
      </c>
      <c r="E2630" s="151">
        <f>$N$2124</f>
        <v>0</v>
      </c>
      <c r="F2630" s="151">
        <f>$N$2125</f>
        <v>0</v>
      </c>
      <c r="G2630" s="151">
        <f>$N$2126</f>
        <v>0</v>
      </c>
      <c r="H2630" s="151">
        <f>$N$2127</f>
        <v>0</v>
      </c>
      <c r="I2630" s="151">
        <f>$N$2128</f>
        <v>0</v>
      </c>
      <c r="J2630" s="151">
        <f>$N$2129</f>
        <v>0</v>
      </c>
      <c r="K2630" s="151">
        <f>$N$2130</f>
        <v>0</v>
      </c>
      <c r="L2630" s="151">
        <f>$N$2131</f>
        <v>0</v>
      </c>
      <c r="M2630" s="151">
        <f>$N$2132</f>
        <v>0</v>
      </c>
      <c r="N2630" s="151">
        <f>$N$2133</f>
        <v>0</v>
      </c>
      <c r="O2630" s="151">
        <f>$N$2134</f>
        <v>0</v>
      </c>
    </row>
    <row r="2631" spans="1:16" x14ac:dyDescent="0.2">
      <c r="A2631" s="227" t="s">
        <v>380</v>
      </c>
      <c r="B2631" s="148"/>
      <c r="C2631" s="148"/>
      <c r="D2631" s="232">
        <f>$D$2243</f>
        <v>0</v>
      </c>
      <c r="E2631" s="232">
        <f>$D$2244</f>
        <v>0</v>
      </c>
      <c r="F2631" s="232">
        <f>$D$2245</f>
        <v>0</v>
      </c>
      <c r="G2631" s="232">
        <f>$D$2246</f>
        <v>0</v>
      </c>
      <c r="H2631" s="232">
        <f>$D$2247</f>
        <v>0</v>
      </c>
      <c r="I2631" s="232">
        <f>$D$2248</f>
        <v>0</v>
      </c>
      <c r="J2631" s="232">
        <f>$D$2249</f>
        <v>0</v>
      </c>
      <c r="K2631" s="232">
        <f>$D$2250</f>
        <v>0</v>
      </c>
      <c r="L2631" s="232">
        <f>$D$2251</f>
        <v>0</v>
      </c>
      <c r="M2631" s="232">
        <f>$D$2252</f>
        <v>0</v>
      </c>
      <c r="N2631" s="232">
        <f>$D$2253</f>
        <v>0</v>
      </c>
      <c r="O2631" s="232">
        <f>$D$2254</f>
        <v>0</v>
      </c>
    </row>
    <row r="2632" spans="1:16" x14ac:dyDescent="0.2">
      <c r="A2632" s="227" t="s">
        <v>28</v>
      </c>
      <c r="B2632" s="148"/>
      <c r="C2632" s="148"/>
      <c r="D2632" s="232" t="str">
        <f>$F$2243</f>
        <v xml:space="preserve">xxxxxx </v>
      </c>
      <c r="E2632" s="232" t="str">
        <f>$F$2244</f>
        <v xml:space="preserve">xxxxxx </v>
      </c>
      <c r="F2632" s="232" t="str">
        <f>$F$2245</f>
        <v xml:space="preserve">xxxxxx </v>
      </c>
      <c r="G2632" s="232" t="str">
        <f>$F$2246</f>
        <v xml:space="preserve">xxxxxx </v>
      </c>
      <c r="H2632" s="232" t="str">
        <f>$F$2247</f>
        <v xml:space="preserve">xxxxxx </v>
      </c>
      <c r="I2632" s="232" t="str">
        <f>$F$2248</f>
        <v xml:space="preserve">xxxxxx </v>
      </c>
      <c r="J2632" s="232" t="str">
        <f>$F$2249</f>
        <v xml:space="preserve">xxxxxx </v>
      </c>
      <c r="K2632" s="232" t="str">
        <f>$F$2250</f>
        <v xml:space="preserve">xxxxxx </v>
      </c>
      <c r="L2632" s="232" t="str">
        <f>$F$2251</f>
        <v xml:space="preserve">xxxxxx </v>
      </c>
      <c r="M2632" s="232" t="str">
        <f>$F$2252</f>
        <v xml:space="preserve">xxxxxx </v>
      </c>
      <c r="N2632" s="232" t="str">
        <f>$F$2253</f>
        <v xml:space="preserve">xxxxxx </v>
      </c>
      <c r="O2632" s="232" t="str">
        <f>$F$2254</f>
        <v xml:space="preserve">xxxxxx </v>
      </c>
    </row>
    <row r="2633" spans="1:16" x14ac:dyDescent="0.2">
      <c r="A2633" s="227" t="s">
        <v>29</v>
      </c>
      <c r="B2633" s="148"/>
      <c r="C2633" s="148"/>
      <c r="D2633" s="242" t="str">
        <f>$H$2243</f>
        <v xml:space="preserve">xxxxxx </v>
      </c>
      <c r="E2633" s="242" t="str">
        <f>$H$2244</f>
        <v xml:space="preserve">xxxxxx </v>
      </c>
      <c r="F2633" s="242" t="str">
        <f>$H$2245</f>
        <v xml:space="preserve">xxxxxx </v>
      </c>
      <c r="G2633" s="242" t="str">
        <f>$H$2246</f>
        <v xml:space="preserve">xxxxxx </v>
      </c>
      <c r="H2633" s="242" t="str">
        <f>$H$2247</f>
        <v xml:space="preserve">xxxxxx </v>
      </c>
      <c r="I2633" s="242" t="str">
        <f>$H$2248</f>
        <v xml:space="preserve">xxxxxx </v>
      </c>
      <c r="J2633" s="242" t="str">
        <f>$H$2249</f>
        <v xml:space="preserve">xxxxxx </v>
      </c>
      <c r="K2633" s="242" t="str">
        <f>$H$2250</f>
        <v xml:space="preserve">xxxxxx </v>
      </c>
      <c r="L2633" s="242" t="str">
        <f>$H$2251</f>
        <v xml:space="preserve">xxxxxx </v>
      </c>
      <c r="M2633" s="242" t="str">
        <f>$H$2252</f>
        <v xml:space="preserve">xxxxxx </v>
      </c>
      <c r="N2633" s="242" t="str">
        <f>$H$2253</f>
        <v xml:space="preserve">xxxxxx </v>
      </c>
      <c r="O2633" s="242" t="str">
        <f>$H$2254</f>
        <v xml:space="preserve">xxxxxx </v>
      </c>
    </row>
    <row r="2634" spans="1:16" x14ac:dyDescent="0.2">
      <c r="B2634" s="148"/>
      <c r="C2634" s="215" t="s">
        <v>249</v>
      </c>
      <c r="D2634" s="152">
        <f t="shared" ref="D2634:O2634" si="305">SUM(D2613:D2633)</f>
        <v>275148.95094978518</v>
      </c>
      <c r="E2634" s="152">
        <f t="shared" si="305"/>
        <v>198725.35460525673</v>
      </c>
      <c r="F2634" s="152">
        <f t="shared" si="305"/>
        <v>305190.76084447349</v>
      </c>
      <c r="G2634" s="152">
        <f t="shared" si="305"/>
        <v>328280.18077622628</v>
      </c>
      <c r="H2634" s="152">
        <f t="shared" si="305"/>
        <v>272384.78227456752</v>
      </c>
      <c r="I2634" s="152">
        <f t="shared" si="305"/>
        <v>96246.127899750179</v>
      </c>
      <c r="J2634" s="152">
        <f t="shared" si="305"/>
        <v>0</v>
      </c>
      <c r="K2634" s="152">
        <f t="shared" si="305"/>
        <v>0</v>
      </c>
      <c r="L2634" s="152">
        <f t="shared" si="305"/>
        <v>296726.4002477607</v>
      </c>
      <c r="M2634" s="152">
        <f t="shared" si="305"/>
        <v>296726.4002477607</v>
      </c>
      <c r="N2634" s="152">
        <f t="shared" si="305"/>
        <v>347548.76073060569</v>
      </c>
      <c r="O2634" s="152">
        <f t="shared" si="305"/>
        <v>0</v>
      </c>
    </row>
    <row r="2635" spans="1:16" x14ac:dyDescent="0.2">
      <c r="A2635" s="229"/>
      <c r="B2635" s="148"/>
      <c r="C2635" s="148"/>
      <c r="D2635" s="151"/>
      <c r="E2635" s="151"/>
      <c r="F2635" s="151"/>
      <c r="G2635" s="151"/>
      <c r="H2635" s="151"/>
      <c r="I2635" s="151"/>
      <c r="J2635" s="151"/>
      <c r="K2635" s="151"/>
      <c r="L2635" s="151"/>
      <c r="M2635" s="151"/>
      <c r="N2635" s="151"/>
      <c r="O2635" s="151"/>
    </row>
    <row r="2636" spans="1:16" x14ac:dyDescent="0.2">
      <c r="A2636" s="233" t="s">
        <v>280</v>
      </c>
      <c r="B2636" s="148"/>
      <c r="C2636" s="148"/>
      <c r="D2636" s="154">
        <f t="shared" ref="D2636:O2636" si="306">D2610+D2634</f>
        <v>275148.95094978518</v>
      </c>
      <c r="E2636" s="154">
        <f t="shared" si="306"/>
        <v>198725.35460525673</v>
      </c>
      <c r="F2636" s="154">
        <f t="shared" si="306"/>
        <v>305190.76084447349</v>
      </c>
      <c r="G2636" s="154">
        <f t="shared" si="306"/>
        <v>328280.18077622628</v>
      </c>
      <c r="H2636" s="154">
        <f t="shared" si="306"/>
        <v>472384.78227456752</v>
      </c>
      <c r="I2636" s="154">
        <f t="shared" si="306"/>
        <v>96246.127899750179</v>
      </c>
      <c r="J2636" s="154">
        <f t="shared" si="306"/>
        <v>0</v>
      </c>
      <c r="K2636" s="154">
        <f t="shared" si="306"/>
        <v>0</v>
      </c>
      <c r="L2636" s="154">
        <f t="shared" si="306"/>
        <v>296726.4002477607</v>
      </c>
      <c r="M2636" s="154">
        <f t="shared" si="306"/>
        <v>296726.4002477607</v>
      </c>
      <c r="N2636" s="154">
        <f t="shared" si="306"/>
        <v>347548.76073060569</v>
      </c>
      <c r="O2636" s="154">
        <f t="shared" si="306"/>
        <v>0</v>
      </c>
    </row>
    <row r="2637" spans="1:16" x14ac:dyDescent="0.2">
      <c r="A2637" s="233"/>
      <c r="B2637" s="233"/>
      <c r="C2637" s="233"/>
      <c r="D2637" s="233"/>
      <c r="E2637" s="233"/>
      <c r="F2637" s="233"/>
      <c r="G2637" s="233"/>
      <c r="H2637" s="233"/>
      <c r="I2637" s="233"/>
      <c r="J2637" s="233"/>
      <c r="K2637" s="233"/>
      <c r="L2637" s="233"/>
      <c r="M2637" s="233"/>
      <c r="N2637" s="233"/>
      <c r="O2637" s="233"/>
      <c r="P2637" s="233"/>
    </row>
    <row r="2638" spans="1:16" x14ac:dyDescent="0.2">
      <c r="A2638" s="233"/>
      <c r="B2638" s="233"/>
      <c r="C2638" s="233"/>
      <c r="D2638" s="233"/>
      <c r="E2638" s="233"/>
      <c r="F2638" s="233"/>
      <c r="G2638" s="233"/>
      <c r="H2638" s="233"/>
      <c r="I2638" s="233"/>
      <c r="J2638" s="233"/>
      <c r="K2638" s="233"/>
      <c r="L2638" s="233"/>
      <c r="M2638" s="233"/>
      <c r="N2638" s="233"/>
      <c r="O2638" s="233"/>
      <c r="P2638" s="233"/>
    </row>
    <row r="2639" spans="1:16" x14ac:dyDescent="0.2">
      <c r="A2639" s="233"/>
      <c r="B2639" s="233"/>
      <c r="C2639" s="233"/>
      <c r="D2639" s="233"/>
      <c r="E2639" s="233"/>
      <c r="F2639" s="233"/>
      <c r="G2639" s="233"/>
      <c r="H2639" s="233"/>
      <c r="I2639" s="233"/>
      <c r="J2639" s="233"/>
      <c r="K2639" s="233"/>
      <c r="L2639" s="233"/>
      <c r="M2639" s="233"/>
      <c r="N2639" s="233"/>
      <c r="O2639" s="233"/>
      <c r="P2639" s="233"/>
    </row>
    <row r="2640" spans="1:16" x14ac:dyDescent="0.2">
      <c r="A2640" s="233"/>
      <c r="B2640" s="233"/>
      <c r="C2640" s="233"/>
      <c r="D2640" s="233"/>
      <c r="E2640" s="233"/>
      <c r="F2640" s="233"/>
      <c r="G2640" s="233"/>
      <c r="H2640" s="233"/>
      <c r="I2640" s="233"/>
      <c r="J2640" s="233"/>
      <c r="K2640" s="233"/>
      <c r="L2640" s="233"/>
      <c r="M2640" s="233"/>
      <c r="N2640" s="233"/>
      <c r="O2640" s="233"/>
      <c r="P2640" s="233"/>
    </row>
    <row r="2641" spans="1:15" x14ac:dyDescent="0.2">
      <c r="A2641" s="214" t="s">
        <v>261</v>
      </c>
      <c r="B2641" s="148"/>
      <c r="C2641" s="148"/>
      <c r="D2641" s="151"/>
      <c r="E2641" s="151"/>
      <c r="F2641" s="151"/>
      <c r="G2641" s="151"/>
      <c r="I2641" s="215" t="s">
        <v>234</v>
      </c>
      <c r="O2641" s="151"/>
    </row>
    <row r="2642" spans="1:15" x14ac:dyDescent="0.2">
      <c r="A2642" s="148" t="str">
        <f>A2</f>
        <v>Plumbco, Inc.</v>
      </c>
      <c r="B2642" s="148"/>
      <c r="C2642" s="148"/>
      <c r="D2642" s="151"/>
      <c r="E2642" s="151"/>
      <c r="F2642" s="151"/>
      <c r="G2642" s="151"/>
      <c r="H2642" s="148"/>
      <c r="I2642" s="216" t="s">
        <v>580</v>
      </c>
      <c r="O2642" s="151"/>
    </row>
    <row r="2643" spans="1:15" x14ac:dyDescent="0.2">
      <c r="A2643" s="148"/>
      <c r="B2643" s="148"/>
      <c r="C2643" s="148"/>
      <c r="D2643" s="151"/>
      <c r="E2643" s="151"/>
      <c r="F2643" s="151"/>
      <c r="G2643" s="151"/>
      <c r="H2643" s="218">
        <f ca="1">NOW()</f>
        <v>43970.333883912041</v>
      </c>
      <c r="I2643" s="219">
        <f ca="1">NOW()</f>
        <v>43970.333883912041</v>
      </c>
      <c r="O2643" s="151"/>
    </row>
    <row r="2644" spans="1:15" x14ac:dyDescent="0.2">
      <c r="A2644" s="148"/>
      <c r="B2644" s="148"/>
      <c r="C2644" s="148"/>
      <c r="D2644" s="151"/>
      <c r="E2644" s="151"/>
      <c r="F2644" s="151"/>
      <c r="G2644" s="151"/>
      <c r="H2644" s="151"/>
      <c r="I2644" s="151"/>
      <c r="O2644" s="151"/>
    </row>
    <row r="2645" spans="1:15" x14ac:dyDescent="0.2">
      <c r="A2645" s="238"/>
      <c r="B2645" s="148"/>
      <c r="C2645" s="148"/>
      <c r="D2645" s="151"/>
      <c r="E2645" s="151"/>
      <c r="F2645" s="151"/>
      <c r="G2645" s="151"/>
      <c r="H2645" s="151"/>
      <c r="I2645" s="151"/>
      <c r="O2645" s="151"/>
    </row>
    <row r="2646" spans="1:15" x14ac:dyDescent="0.2">
      <c r="A2646" s="148"/>
      <c r="B2646" s="148"/>
      <c r="C2646" s="148"/>
      <c r="D2646" s="151"/>
      <c r="E2646" s="151"/>
      <c r="F2646" s="151"/>
      <c r="G2646" s="151"/>
      <c r="H2646" s="151"/>
      <c r="I2646" s="246"/>
      <c r="O2646" s="151"/>
    </row>
    <row r="2647" spans="1:15" x14ac:dyDescent="0.2">
      <c r="A2647" s="148"/>
      <c r="B2647" s="148"/>
      <c r="C2647" s="148"/>
      <c r="D2647" s="225" t="str">
        <f>D276</f>
        <v>GrowthCosts</v>
      </c>
      <c r="E2647" s="151"/>
      <c r="F2647" s="239" t="str">
        <f>D278</f>
        <v>Gen &amp; Admin</v>
      </c>
      <c r="I2647" s="241" t="s">
        <v>95</v>
      </c>
      <c r="O2647" s="151"/>
    </row>
    <row r="2648" spans="1:15" x14ac:dyDescent="0.2">
      <c r="A2648" s="148" t="s">
        <v>236</v>
      </c>
      <c r="B2648" s="148"/>
      <c r="C2648" s="148"/>
      <c r="D2648" s="148"/>
      <c r="E2648" s="151"/>
      <c r="F2648" s="148"/>
      <c r="I2648" s="148"/>
      <c r="O2648" s="151"/>
    </row>
    <row r="2649" spans="1:15" x14ac:dyDescent="0.2">
      <c r="A2649" s="227" t="str">
        <f>A2589</f>
        <v>Salaries</v>
      </c>
      <c r="B2649" s="148"/>
      <c r="C2649" s="148"/>
      <c r="D2649" s="151"/>
      <c r="E2649" s="151"/>
      <c r="F2649" s="151"/>
      <c r="I2649" s="151">
        <f>SUM(D2289:O2289)+SUM(D2349:O2349)+SUM(D2409:O2409)+SUM(D2469:O2469)+SUM(D2529:O2529)+SUM(D2589:O2589)+SUM(D2649:H2649)</f>
        <v>2150720</v>
      </c>
      <c r="O2649" s="151"/>
    </row>
    <row r="2650" spans="1:15" x14ac:dyDescent="0.2">
      <c r="A2650" s="227" t="str">
        <f>A2590</f>
        <v>Hourly</v>
      </c>
      <c r="B2650" s="148"/>
      <c r="C2650" s="148"/>
      <c r="D2650" s="151"/>
      <c r="E2650" s="151"/>
      <c r="F2650" s="151"/>
      <c r="I2650" s="151">
        <f>SUM(D2290:O2290)+SUM(D2350:O2350)+SUM(D2410:O2410)+SUM(D2470:O2470)+SUM(D2530:O2530)+SUM(D2590:O2590)+SUM(D2650:H2650)</f>
        <v>2709252.96</v>
      </c>
      <c r="O2650" s="151"/>
    </row>
    <row r="2651" spans="1:15" x14ac:dyDescent="0.2">
      <c r="A2651" s="227" t="str">
        <f>A2591</f>
        <v>Paid time off benefits</v>
      </c>
      <c r="B2651" s="148"/>
      <c r="C2651" s="148"/>
      <c r="D2651" s="151"/>
      <c r="E2651" s="151"/>
      <c r="F2651" s="151"/>
      <c r="I2651" s="151">
        <f>SUM(D2291:O2291)+SUM(D2351:O2351)+SUM(D2411:O2411)+SUM(D2471:O2471)+SUM(D2531:O2531)+SUM(D2591:O2591)+SUM(D2651:H2651)</f>
        <v>269108</v>
      </c>
      <c r="O2651" s="151"/>
    </row>
    <row r="2652" spans="1:15" x14ac:dyDescent="0.2">
      <c r="A2652" s="227" t="str">
        <f>A2592</f>
        <v>Overtime, shift premium &amp; special comp.</v>
      </c>
      <c r="B2652" s="148"/>
      <c r="C2652" s="148"/>
      <c r="D2652" s="151"/>
      <c r="E2652" s="151"/>
      <c r="F2652" s="151"/>
      <c r="I2652" s="228">
        <f>SUM(D2292:O2292)+SUM(D2352:O2352)+SUM(D2412:O2412)+SUM(D2472:O2472)+SUM(D2532:O2532)+SUM(D2592:O2592)+SUM(D2652:H2652)</f>
        <v>122841.96</v>
      </c>
      <c r="O2652" s="151"/>
    </row>
    <row r="2653" spans="1:15" x14ac:dyDescent="0.2">
      <c r="B2653" s="148"/>
      <c r="C2653" s="215" t="s">
        <v>238</v>
      </c>
      <c r="D2653" s="151"/>
      <c r="E2653" s="151"/>
      <c r="F2653" s="151"/>
      <c r="I2653" s="151">
        <f>SUM(I2649:I2652)</f>
        <v>5251922.92</v>
      </c>
      <c r="O2653" s="151"/>
    </row>
    <row r="2654" spans="1:15" x14ac:dyDescent="0.2">
      <c r="A2654" s="148"/>
      <c r="B2654" s="148"/>
      <c r="C2654" s="148"/>
      <c r="D2654" s="151"/>
      <c r="E2654" s="151"/>
      <c r="F2654" s="151"/>
      <c r="I2654" s="151"/>
      <c r="O2654" s="151"/>
    </row>
    <row r="2655" spans="1:15" x14ac:dyDescent="0.2">
      <c r="A2655" s="229" t="s">
        <v>239</v>
      </c>
      <c r="B2655" s="148"/>
      <c r="C2655" s="148"/>
      <c r="D2655" s="151"/>
      <c r="E2655" s="151"/>
      <c r="F2655" s="151"/>
      <c r="I2655" s="151"/>
      <c r="O2655" s="151"/>
    </row>
    <row r="2656" spans="1:15" x14ac:dyDescent="0.2">
      <c r="A2656" s="227" t="str">
        <f>A2596</f>
        <v>Purchased Benefits and Taxes</v>
      </c>
      <c r="B2656" s="148"/>
      <c r="C2656" s="230"/>
      <c r="D2656" s="151"/>
      <c r="E2656" s="151"/>
      <c r="F2656" s="151"/>
      <c r="I2656" s="151">
        <f>SUM(D2296:O2296)+SUM(D2356:O2356)+SUM(D2416:O2416)+SUM(D2476:O2476)+SUM(D2536:O2536)+SUM(D2596:O2596)+SUM(D2656:H2656)</f>
        <v>1729530.2785799999</v>
      </c>
      <c r="O2656" s="151"/>
    </row>
    <row r="2657" spans="1:15" x14ac:dyDescent="0.2">
      <c r="A2657" s="227" t="str">
        <f>A2597</f>
        <v>Salary fringes @</v>
      </c>
      <c r="B2657" s="148"/>
      <c r="C2657" s="231">
        <f>C2597</f>
        <v>0.24077568442196101</v>
      </c>
      <c r="D2657" s="151"/>
      <c r="E2657" s="151"/>
      <c r="F2657" s="151"/>
      <c r="I2657" s="151">
        <f>SUM(D2297:O2297)+SUM(D2357:O2357)+SUM(D2417:O2417)+SUM(D2477:O2477)+SUM(D2537:O2537)+SUM(D2597:O2597)+SUM(D2657:H2657)</f>
        <v>5.8207660913467407E-11</v>
      </c>
      <c r="O2657" s="151"/>
    </row>
    <row r="2658" spans="1:15" x14ac:dyDescent="0.2">
      <c r="A2658" s="227" t="str">
        <f>A2598</f>
        <v>Hourly fringes @</v>
      </c>
      <c r="B2658" s="148"/>
      <c r="C2658" s="231">
        <f>C2598</f>
        <v>0.5418807801878599</v>
      </c>
      <c r="D2658" s="151"/>
      <c r="E2658" s="151"/>
      <c r="F2658" s="151"/>
      <c r="I2658" s="228">
        <f>SUM(D2298:O2298)+SUM(D2358:O2358)+SUM(D2418:O2418)+SUM(D2478:O2478)+SUM(D2538:O2538)+SUM(D2598:O2598)+SUM(D2658:H2658)</f>
        <v>-1.1641532182693481E-10</v>
      </c>
      <c r="O2658" s="151"/>
    </row>
    <row r="2659" spans="1:15" x14ac:dyDescent="0.2">
      <c r="B2659" s="148"/>
      <c r="C2659" s="215" t="s">
        <v>240</v>
      </c>
      <c r="D2659" s="151"/>
      <c r="E2659" s="151"/>
      <c r="F2659" s="151"/>
      <c r="I2659" s="151">
        <f>SUM(I2653:I2658)</f>
        <v>6981453.1985799996</v>
      </c>
      <c r="O2659" s="151"/>
    </row>
    <row r="2660" spans="1:15" x14ac:dyDescent="0.2">
      <c r="A2660" s="229"/>
      <c r="B2660" s="148"/>
      <c r="C2660" s="148"/>
      <c r="D2660" s="151"/>
      <c r="E2660" s="151"/>
      <c r="F2660" s="151"/>
      <c r="I2660" s="151"/>
      <c r="O2660" s="151"/>
    </row>
    <row r="2661" spans="1:15" x14ac:dyDescent="0.2">
      <c r="A2661" s="229" t="s">
        <v>241</v>
      </c>
      <c r="B2661" s="148"/>
      <c r="C2661" s="148"/>
      <c r="D2661" s="151"/>
      <c r="E2661" s="151"/>
      <c r="F2661" s="151"/>
      <c r="I2661" s="151"/>
      <c r="O2661" s="151"/>
    </row>
    <row r="2662" spans="1:15" x14ac:dyDescent="0.2">
      <c r="A2662" s="227" t="str">
        <f t="shared" ref="A2662:A2668" si="307">A2602</f>
        <v>Depreciation</v>
      </c>
      <c r="B2662" s="148"/>
      <c r="C2662" s="148"/>
      <c r="D2662" s="151">
        <f>IF($D$1253=1,$L$1404,$L$1224)</f>
        <v>0</v>
      </c>
      <c r="E2662" s="151"/>
      <c r="F2662" s="151">
        <f>IF($D$1253=1,$L$1405,$L$1225)</f>
        <v>0</v>
      </c>
      <c r="I2662" s="151">
        <f t="shared" ref="I2662:I2668" si="308">SUM(D2302:O2302)+SUM(D2362:O2362)+SUM(D2422:O2422)+SUM(D2482:O2482)+SUM(D2542:O2542)+SUM(D2602:O2602)+SUM(D2662:H2662)</f>
        <v>297500</v>
      </c>
      <c r="O2662" s="151"/>
    </row>
    <row r="2663" spans="1:15" x14ac:dyDescent="0.2">
      <c r="A2663" s="227" t="str">
        <f t="shared" si="307"/>
        <v>Cost of capital</v>
      </c>
      <c r="B2663" s="148"/>
      <c r="C2663" s="148"/>
      <c r="D2663" s="151">
        <f>$N$1224</f>
        <v>0</v>
      </c>
      <c r="E2663" s="151"/>
      <c r="F2663" s="151">
        <f>$N$1225</f>
        <v>0</v>
      </c>
      <c r="I2663" s="151">
        <f t="shared" si="308"/>
        <v>0</v>
      </c>
      <c r="O2663" s="151"/>
    </row>
    <row r="2664" spans="1:15" x14ac:dyDescent="0.2">
      <c r="A2664" s="227" t="str">
        <f t="shared" si="307"/>
        <v>Leases and rentals</v>
      </c>
      <c r="B2664" s="148"/>
      <c r="C2664" s="148"/>
      <c r="D2664" s="151">
        <f>IF($D$1253=1,0,$N$1344)</f>
        <v>0</v>
      </c>
      <c r="E2664" s="151"/>
      <c r="F2664" s="151">
        <f>IF($D$1253=1,0,$N$1345)</f>
        <v>0</v>
      </c>
      <c r="I2664" s="151">
        <f t="shared" si="308"/>
        <v>26000</v>
      </c>
      <c r="O2664" s="151"/>
    </row>
    <row r="2665" spans="1:15" x14ac:dyDescent="0.2">
      <c r="A2665" s="227" t="str">
        <f t="shared" si="307"/>
        <v>Utilities</v>
      </c>
      <c r="B2665" s="148"/>
      <c r="C2665" s="148"/>
      <c r="D2665" s="151"/>
      <c r="E2665" s="151"/>
      <c r="F2665" s="151"/>
      <c r="I2665" s="151">
        <f t="shared" si="308"/>
        <v>238679</v>
      </c>
      <c r="O2665" s="151"/>
    </row>
    <row r="2666" spans="1:15" x14ac:dyDescent="0.2">
      <c r="A2666" s="227" t="str">
        <f t="shared" si="307"/>
        <v>Purch maint. &amp; supplies</v>
      </c>
      <c r="B2666" s="148"/>
      <c r="C2666" s="148"/>
      <c r="D2666" s="151"/>
      <c r="E2666" s="151"/>
      <c r="F2666" s="151"/>
      <c r="I2666" s="151">
        <f t="shared" si="308"/>
        <v>466400</v>
      </c>
      <c r="O2666" s="151"/>
    </row>
    <row r="2667" spans="1:15" x14ac:dyDescent="0.2">
      <c r="A2667" s="227" t="str">
        <f t="shared" si="307"/>
        <v>Administrative supplies</v>
      </c>
      <c r="B2667" s="148"/>
      <c r="C2667" s="148"/>
      <c r="D2667" s="151"/>
      <c r="E2667" s="151"/>
      <c r="F2667" s="151"/>
      <c r="I2667" s="151">
        <f t="shared" si="308"/>
        <v>320000</v>
      </c>
      <c r="O2667" s="151"/>
    </row>
    <row r="2668" spans="1:15" x14ac:dyDescent="0.2">
      <c r="A2668" s="227" t="str">
        <f t="shared" si="307"/>
        <v>Other fixed and budgeted expenses</v>
      </c>
      <c r="B2668" s="148"/>
      <c r="C2668" s="148"/>
      <c r="D2668" s="228">
        <f>$C$1716</f>
        <v>0</v>
      </c>
      <c r="E2668" s="151"/>
      <c r="F2668" s="228">
        <f>$C$1717</f>
        <v>100000</v>
      </c>
      <c r="I2668" s="228">
        <f t="shared" si="308"/>
        <v>1200500</v>
      </c>
      <c r="O2668" s="151"/>
    </row>
    <row r="2669" spans="1:15" x14ac:dyDescent="0.2">
      <c r="B2669" s="148"/>
      <c r="C2669" s="215" t="s">
        <v>246</v>
      </c>
      <c r="D2669" s="228">
        <f>SUM(D2662:D2668)</f>
        <v>0</v>
      </c>
      <c r="E2669" s="151"/>
      <c r="F2669" s="228">
        <f>SUM(F2662:F2668)</f>
        <v>100000</v>
      </c>
      <c r="I2669" s="228">
        <f>SUM(I2662:I2668)</f>
        <v>2549079</v>
      </c>
      <c r="O2669" s="151"/>
    </row>
    <row r="2670" spans="1:15" x14ac:dyDescent="0.2">
      <c r="A2670" s="229" t="s">
        <v>247</v>
      </c>
      <c r="B2670" s="148"/>
      <c r="D2670" s="151">
        <f>D2669+D2659</f>
        <v>0</v>
      </c>
      <c r="E2670" s="151"/>
      <c r="F2670" s="151">
        <f>F2669+F2659</f>
        <v>100000</v>
      </c>
      <c r="I2670" s="151">
        <f>I2669+I2659</f>
        <v>9530532.1985800005</v>
      </c>
      <c r="O2670" s="151"/>
    </row>
    <row r="2671" spans="1:15" x14ac:dyDescent="0.2">
      <c r="A2671" s="229"/>
      <c r="B2671" s="148"/>
      <c r="C2671" s="148"/>
      <c r="D2671" s="151"/>
      <c r="E2671" s="151"/>
      <c r="F2671" s="151"/>
      <c r="I2671" s="151"/>
      <c r="O2671" s="151"/>
    </row>
    <row r="2672" spans="1:15" x14ac:dyDescent="0.2">
      <c r="A2672" s="229" t="s">
        <v>248</v>
      </c>
      <c r="B2672" s="148"/>
      <c r="C2672" s="148"/>
      <c r="D2672" s="151"/>
      <c r="E2672" s="151"/>
      <c r="F2672" s="151"/>
      <c r="I2672" s="151"/>
      <c r="O2672" s="151"/>
    </row>
    <row r="2673" spans="1:15" x14ac:dyDescent="0.2">
      <c r="A2673" s="227" t="str">
        <f t="shared" ref="A2673:A2693" si="309">A2613</f>
        <v>Maintenance</v>
      </c>
      <c r="B2673" s="148"/>
      <c r="C2673" s="148"/>
      <c r="D2673" s="151">
        <f>$D$1896</f>
        <v>0</v>
      </c>
      <c r="E2673" s="151"/>
      <c r="F2673" s="151">
        <f>$D$1897</f>
        <v>0</v>
      </c>
      <c r="I2673" s="151">
        <f t="shared" ref="I2673:I2693" si="310">SUM(D2313:O2313)+SUM(D2373:O2373)+SUM(D2433:O2433)+SUM(D2493:O2493)+SUM(D2553:O2553)+SUM(D2613:O2613)+SUM(D2673:H2673)</f>
        <v>0</v>
      </c>
      <c r="O2673" s="151"/>
    </row>
    <row r="2674" spans="1:15" x14ac:dyDescent="0.2">
      <c r="A2674" s="227" t="str">
        <f t="shared" si="309"/>
        <v>Bldg &amp; Grounds</v>
      </c>
      <c r="B2674" s="148"/>
      <c r="C2674" s="148"/>
      <c r="D2674" s="151">
        <f>$F$1896</f>
        <v>18721.459650796896</v>
      </c>
      <c r="E2674" s="151"/>
      <c r="F2674" s="151">
        <f>$F$1897</f>
        <v>0</v>
      </c>
      <c r="I2674" s="151">
        <f t="shared" si="310"/>
        <v>2.9103830456733704E-11</v>
      </c>
      <c r="O2674" s="151"/>
    </row>
    <row r="2675" spans="1:15" x14ac:dyDescent="0.2">
      <c r="A2675" s="227" t="str">
        <f t="shared" si="309"/>
        <v>Hum Resource</v>
      </c>
      <c r="B2675" s="148"/>
      <c r="C2675" s="148"/>
      <c r="D2675" s="232" t="str">
        <f>$H$1896</f>
        <v xml:space="preserve">xxxxxx </v>
      </c>
      <c r="E2675" s="151"/>
      <c r="F2675" s="232" t="str">
        <f>$H$1897</f>
        <v xml:space="preserve">xxxxxx </v>
      </c>
      <c r="I2675" s="151">
        <f t="shared" si="310"/>
        <v>0</v>
      </c>
      <c r="O2675" s="151"/>
    </row>
    <row r="2676" spans="1:15" x14ac:dyDescent="0.2">
      <c r="A2676" s="227" t="str">
        <f t="shared" si="309"/>
        <v>General Mgmt</v>
      </c>
      <c r="B2676" s="148"/>
      <c r="C2676" s="148"/>
      <c r="D2676" s="151">
        <f>$J$1896</f>
        <v>0</v>
      </c>
      <c r="E2676" s="151"/>
      <c r="F2676" s="151">
        <f>$J$1897</f>
        <v>269178.98374791606</v>
      </c>
      <c r="I2676" s="151">
        <f t="shared" si="310"/>
        <v>0</v>
      </c>
      <c r="O2676" s="151"/>
    </row>
    <row r="2677" spans="1:15" x14ac:dyDescent="0.2">
      <c r="A2677" s="227" t="str">
        <f t="shared" si="309"/>
        <v>Acct &amp; Finance</v>
      </c>
      <c r="B2677" s="148"/>
      <c r="C2677" s="148"/>
      <c r="D2677" s="232">
        <f>$L$1896</f>
        <v>0</v>
      </c>
      <c r="E2677" s="151"/>
      <c r="F2677" s="232">
        <f>$L$1897</f>
        <v>213858.98358257249</v>
      </c>
      <c r="I2677" s="151">
        <f t="shared" si="310"/>
        <v>0</v>
      </c>
      <c r="O2677" s="151"/>
    </row>
    <row r="2678" spans="1:15" x14ac:dyDescent="0.2">
      <c r="A2678" s="227" t="str">
        <f t="shared" si="309"/>
        <v>Engineering</v>
      </c>
      <c r="B2678" s="148"/>
      <c r="C2678" s="148"/>
      <c r="D2678" s="151">
        <f>$N$1896</f>
        <v>0</v>
      </c>
      <c r="E2678" s="151"/>
      <c r="F2678" s="151">
        <f>$N$1897</f>
        <v>143072.65572171501</v>
      </c>
      <c r="I2678" s="151">
        <f t="shared" si="310"/>
        <v>0</v>
      </c>
      <c r="O2678" s="151"/>
    </row>
    <row r="2679" spans="1:15" x14ac:dyDescent="0.2">
      <c r="A2679" s="227" t="str">
        <f t="shared" si="309"/>
        <v>Sales / Mktg</v>
      </c>
      <c r="B2679" s="148"/>
      <c r="C2679" s="148"/>
      <c r="D2679" s="151">
        <f>$D$2016</f>
        <v>0</v>
      </c>
      <c r="E2679" s="151"/>
      <c r="F2679" s="151">
        <f>$D$2017</f>
        <v>276262.43286974821</v>
      </c>
      <c r="I2679" s="151">
        <f t="shared" si="310"/>
        <v>0</v>
      </c>
      <c r="O2679" s="151"/>
    </row>
    <row r="2680" spans="1:15" x14ac:dyDescent="0.2">
      <c r="A2680" s="227" t="str">
        <f t="shared" si="309"/>
        <v>Cust Service</v>
      </c>
      <c r="B2680" s="148"/>
      <c r="C2680" s="148"/>
      <c r="D2680" s="151">
        <f>$F$2016</f>
        <v>0</v>
      </c>
      <c r="E2680" s="151"/>
      <c r="F2680" s="151">
        <f>$F$2017</f>
        <v>0</v>
      </c>
      <c r="I2680" s="151">
        <f t="shared" si="310"/>
        <v>0</v>
      </c>
      <c r="O2680" s="151"/>
    </row>
    <row r="2681" spans="1:15" x14ac:dyDescent="0.2">
      <c r="A2681" s="227" t="str">
        <f t="shared" si="309"/>
        <v>Supervision</v>
      </c>
      <c r="B2681" s="148"/>
      <c r="C2681" s="148"/>
      <c r="D2681" s="232" t="str">
        <f>$H$2016</f>
        <v xml:space="preserve">xxxxxx </v>
      </c>
      <c r="E2681" s="232"/>
      <c r="F2681" s="232" t="str">
        <f>$H$2017</f>
        <v xml:space="preserve">xxxxxx </v>
      </c>
      <c r="I2681" s="151">
        <f t="shared" si="310"/>
        <v>0</v>
      </c>
      <c r="O2681" s="151"/>
    </row>
    <row r="2682" spans="1:15" x14ac:dyDescent="0.2">
      <c r="A2682" s="227" t="str">
        <f t="shared" si="309"/>
        <v>Mat'ls Mgmt</v>
      </c>
      <c r="B2682" s="148"/>
      <c r="C2682" s="148"/>
      <c r="D2682" s="151">
        <f>$J$2016</f>
        <v>0</v>
      </c>
      <c r="E2682" s="151"/>
      <c r="F2682" s="151">
        <f>$J$2017</f>
        <v>46709.442949538272</v>
      </c>
      <c r="I2682" s="151">
        <f t="shared" si="310"/>
        <v>0</v>
      </c>
      <c r="O2682" s="151"/>
    </row>
    <row r="2683" spans="1:15" x14ac:dyDescent="0.2">
      <c r="A2683" s="227" t="str">
        <f t="shared" si="309"/>
        <v>Quality Control</v>
      </c>
      <c r="B2683" s="148"/>
      <c r="C2683" s="148"/>
      <c r="D2683" s="151">
        <f>$L$2016</f>
        <v>0</v>
      </c>
      <c r="E2683" s="151"/>
      <c r="F2683" s="151">
        <f>$L$2017</f>
        <v>132914.81895063983</v>
      </c>
      <c r="I2683" s="151">
        <f t="shared" si="310"/>
        <v>0</v>
      </c>
      <c r="O2683" s="151"/>
    </row>
    <row r="2684" spans="1:15" x14ac:dyDescent="0.2">
      <c r="A2684" s="227" t="str">
        <f t="shared" si="309"/>
        <v>Set-Up Techs</v>
      </c>
      <c r="B2684" s="148"/>
      <c r="C2684" s="148"/>
      <c r="D2684" s="151">
        <f>$N$2016</f>
        <v>0</v>
      </c>
      <c r="E2684" s="151"/>
      <c r="F2684" s="151">
        <f>$N$2017</f>
        <v>0</v>
      </c>
      <c r="I2684" s="151">
        <f t="shared" si="310"/>
        <v>0</v>
      </c>
      <c r="O2684" s="151"/>
    </row>
    <row r="2685" spans="1:15" x14ac:dyDescent="0.2">
      <c r="A2685" s="227" t="str">
        <f t="shared" si="309"/>
        <v>Mat'l Handling</v>
      </c>
      <c r="B2685" s="148"/>
      <c r="C2685" s="148"/>
      <c r="D2685" s="232">
        <f>$D$2136</f>
        <v>0</v>
      </c>
      <c r="E2685" s="151"/>
      <c r="F2685" s="232">
        <f>$D$2137</f>
        <v>0</v>
      </c>
      <c r="I2685" s="151">
        <f t="shared" si="310"/>
        <v>0</v>
      </c>
      <c r="O2685" s="151"/>
    </row>
    <row r="2686" spans="1:15" x14ac:dyDescent="0.2">
      <c r="A2686" s="227" t="str">
        <f t="shared" si="309"/>
        <v>Ship &amp; Receive</v>
      </c>
      <c r="B2686" s="148"/>
      <c r="C2686" s="148"/>
      <c r="D2686" s="151">
        <f>$F$2136</f>
        <v>0</v>
      </c>
      <c r="E2686" s="151"/>
      <c r="F2686" s="151">
        <f>$F$2137</f>
        <v>0</v>
      </c>
      <c r="I2686" s="151">
        <f t="shared" si="310"/>
        <v>0</v>
      </c>
      <c r="O2686" s="151"/>
    </row>
    <row r="2687" spans="1:15" x14ac:dyDescent="0.2">
      <c r="A2687" s="227" t="str">
        <f t="shared" si="309"/>
        <v>Whse Labor</v>
      </c>
      <c r="B2687" s="148"/>
      <c r="C2687" s="148"/>
      <c r="D2687" s="151" t="str">
        <f>$H$2136</f>
        <v xml:space="preserve">xxxxxx </v>
      </c>
      <c r="E2687" s="151"/>
      <c r="F2687" s="151" t="str">
        <f>$H$2137</f>
        <v xml:space="preserve">xxxxxx </v>
      </c>
      <c r="I2687" s="151">
        <f t="shared" si="310"/>
        <v>0</v>
      </c>
      <c r="O2687" s="151"/>
    </row>
    <row r="2688" spans="1:15" x14ac:dyDescent="0.2">
      <c r="A2688" s="227" t="str">
        <f t="shared" si="309"/>
        <v>Future Use 16</v>
      </c>
      <c r="B2688" s="148"/>
      <c r="C2688" s="148"/>
      <c r="D2688" s="151">
        <f>$J$2136</f>
        <v>0</v>
      </c>
      <c r="E2688" s="151"/>
      <c r="F2688" s="151">
        <f>$J$2137</f>
        <v>0</v>
      </c>
      <c r="I2688" s="151">
        <f t="shared" si="310"/>
        <v>0</v>
      </c>
      <c r="O2688" s="151"/>
    </row>
    <row r="2689" spans="1:15" x14ac:dyDescent="0.2">
      <c r="A2689" s="227" t="str">
        <f t="shared" si="309"/>
        <v>Future Use 17</v>
      </c>
      <c r="B2689" s="148"/>
      <c r="C2689" s="148"/>
      <c r="D2689" s="151">
        <f>$L$2136</f>
        <v>0</v>
      </c>
      <c r="E2689" s="151"/>
      <c r="F2689" s="151">
        <f>$L$2137</f>
        <v>0</v>
      </c>
      <c r="I2689" s="151">
        <f t="shared" si="310"/>
        <v>0</v>
      </c>
      <c r="O2689" s="151"/>
    </row>
    <row r="2690" spans="1:15" x14ac:dyDescent="0.2">
      <c r="A2690" s="227" t="str">
        <f t="shared" si="309"/>
        <v>Future Use 18</v>
      </c>
      <c r="B2690" s="148"/>
      <c r="C2690" s="148"/>
      <c r="D2690" s="151">
        <f>$N$2136</f>
        <v>0</v>
      </c>
      <c r="E2690" s="151"/>
      <c r="F2690" s="151">
        <f>$N$2137</f>
        <v>0</v>
      </c>
      <c r="I2690" s="151">
        <f t="shared" si="310"/>
        <v>0</v>
      </c>
      <c r="O2690" s="151"/>
    </row>
    <row r="2691" spans="1:15" x14ac:dyDescent="0.2">
      <c r="A2691" s="227" t="str">
        <f t="shared" si="309"/>
        <v>Future Use 19</v>
      </c>
      <c r="B2691" s="148"/>
      <c r="C2691" s="148"/>
      <c r="D2691" s="232">
        <f>$D$2256</f>
        <v>0</v>
      </c>
      <c r="E2691" s="151"/>
      <c r="F2691" s="232">
        <f>$D$2257</f>
        <v>0</v>
      </c>
      <c r="I2691" s="151">
        <f t="shared" si="310"/>
        <v>0</v>
      </c>
      <c r="O2691" s="151"/>
    </row>
    <row r="2692" spans="1:15" x14ac:dyDescent="0.2">
      <c r="A2692" s="227" t="str">
        <f t="shared" si="309"/>
        <v>EquipHrSupt</v>
      </c>
      <c r="B2692" s="148"/>
      <c r="C2692" s="148"/>
      <c r="D2692" s="232" t="str">
        <f>$F$2256</f>
        <v xml:space="preserve">xxxxxx </v>
      </c>
      <c r="E2692" s="151"/>
      <c r="F2692" s="232" t="str">
        <f>$F$2257</f>
        <v xml:space="preserve">xxxxxx </v>
      </c>
      <c r="I2692" s="151">
        <f t="shared" si="310"/>
        <v>-5.8207660913467407E-11</v>
      </c>
      <c r="O2692" s="151"/>
    </row>
    <row r="2693" spans="1:15" x14ac:dyDescent="0.2">
      <c r="A2693" s="227" t="str">
        <f t="shared" si="309"/>
        <v>LaborHrSupt</v>
      </c>
      <c r="B2693" s="148"/>
      <c r="C2693" s="148"/>
      <c r="D2693" s="242" t="str">
        <f>$H$2256</f>
        <v xml:space="preserve">xxxxxx </v>
      </c>
      <c r="E2693" s="151"/>
      <c r="F2693" s="242" t="str">
        <f>$H$2257</f>
        <v xml:space="preserve">xxxxxx </v>
      </c>
      <c r="I2693" s="228">
        <f t="shared" si="310"/>
        <v>0</v>
      </c>
      <c r="O2693" s="151"/>
    </row>
    <row r="2694" spans="1:15" x14ac:dyDescent="0.2">
      <c r="B2694" s="148"/>
      <c r="C2694" s="215" t="s">
        <v>249</v>
      </c>
      <c r="D2694" s="152">
        <f>SUM(D2673:D2693)</f>
        <v>18721.459650796896</v>
      </c>
      <c r="E2694" s="151"/>
      <c r="F2694" s="152">
        <f>SUM(F2673:F2693)</f>
        <v>1081997.3178221299</v>
      </c>
      <c r="I2694" s="152">
        <f>SUM(I2673:I2693)</f>
        <v>-2.9103830456733704E-11</v>
      </c>
      <c r="O2694" s="151"/>
    </row>
    <row r="2695" spans="1:15" x14ac:dyDescent="0.2">
      <c r="B2695" s="148"/>
      <c r="C2695" s="215"/>
      <c r="D2695" s="152"/>
      <c r="E2695" s="151"/>
      <c r="F2695" s="152"/>
      <c r="I2695" s="152"/>
      <c r="O2695" s="151"/>
    </row>
    <row r="2696" spans="1:15" x14ac:dyDescent="0.2">
      <c r="B2696" s="148"/>
      <c r="C2696" s="244" t="s">
        <v>280</v>
      </c>
      <c r="D2696" s="154">
        <f>D2670+D2694</f>
        <v>18721.459650796896</v>
      </c>
      <c r="E2696" s="151"/>
      <c r="F2696" s="154">
        <f>F2670+F2694</f>
        <v>1181997.3178221299</v>
      </c>
      <c r="I2696" s="154">
        <f>I2670+I2694</f>
        <v>9530532.1985800005</v>
      </c>
      <c r="O2696" s="151"/>
    </row>
    <row r="2697" spans="1:15" x14ac:dyDescent="0.2">
      <c r="O2697" s="151"/>
    </row>
    <row r="2698" spans="1:15" x14ac:dyDescent="0.2">
      <c r="O2698" s="151"/>
    </row>
    <row r="2699" spans="1:15" x14ac:dyDescent="0.2">
      <c r="O2699" s="151"/>
    </row>
    <row r="2700" spans="1:15" x14ac:dyDescent="0.2">
      <c r="A2700" s="229"/>
      <c r="B2700" s="148"/>
      <c r="C2700" s="148"/>
      <c r="I2700" s="154"/>
      <c r="J2700" s="151"/>
      <c r="K2700" s="154"/>
      <c r="L2700" s="235"/>
      <c r="N2700" s="154"/>
      <c r="O2700" s="151"/>
    </row>
    <row r="2701" spans="1:15" x14ac:dyDescent="0.2">
      <c r="A2701" s="42" t="s">
        <v>311</v>
      </c>
      <c r="M2701" s="244" t="s">
        <v>316</v>
      </c>
    </row>
    <row r="2702" spans="1:15" x14ac:dyDescent="0.2">
      <c r="A2702" s="2" t="str">
        <f>A2</f>
        <v>Plumbco, Inc.</v>
      </c>
      <c r="L2702" s="148"/>
      <c r="M2702" s="216"/>
    </row>
    <row r="2703" spans="1:15" x14ac:dyDescent="0.2">
      <c r="L2703" s="218">
        <f ca="1">NOW()</f>
        <v>43970.333883912041</v>
      </c>
      <c r="M2703" s="219">
        <f ca="1">NOW()</f>
        <v>43970.333883912041</v>
      </c>
    </row>
    <row r="2705" spans="1:13" x14ac:dyDescent="0.2">
      <c r="A2705" s="16"/>
      <c r="B2705" s="14"/>
      <c r="C2705" s="12" t="s">
        <v>36</v>
      </c>
      <c r="D2705" s="387" t="s">
        <v>152</v>
      </c>
      <c r="E2705" s="388"/>
      <c r="F2705" s="15"/>
      <c r="H2705" s="16"/>
      <c r="I2705" s="14"/>
      <c r="J2705" s="12" t="s">
        <v>36</v>
      </c>
      <c r="K2705" s="387" t="s">
        <v>152</v>
      </c>
      <c r="L2705" s="388"/>
      <c r="M2705" s="15"/>
    </row>
    <row r="2706" spans="1:13" x14ac:dyDescent="0.2">
      <c r="A2706" s="404" t="s">
        <v>39</v>
      </c>
      <c r="B2706" s="405"/>
      <c r="C2706" s="254" t="s">
        <v>153</v>
      </c>
      <c r="D2706" s="98" t="s">
        <v>38</v>
      </c>
      <c r="E2706" s="182" t="s">
        <v>174</v>
      </c>
      <c r="F2706" s="18" t="s">
        <v>210</v>
      </c>
      <c r="H2706" s="404" t="s">
        <v>39</v>
      </c>
      <c r="I2706" s="405"/>
      <c r="J2706" s="254" t="s">
        <v>153</v>
      </c>
      <c r="K2706" s="98" t="s">
        <v>38</v>
      </c>
      <c r="L2706" s="182" t="s">
        <v>174</v>
      </c>
      <c r="M2706" s="18" t="s">
        <v>210</v>
      </c>
    </row>
    <row r="2708" spans="1:13" x14ac:dyDescent="0.2">
      <c r="A2708" s="2" t="str">
        <f>D130</f>
        <v>Rubber</v>
      </c>
      <c r="C2708" s="52">
        <f>$D$2456</f>
        <v>460309.70357967535</v>
      </c>
      <c r="D2708" s="247">
        <f t="shared" ref="D2708:D2719" si="311">B309</f>
        <v>1000000</v>
      </c>
      <c r="E2708" s="2" t="str">
        <f t="shared" ref="E2708:E2719" si="312">C309</f>
        <v>Pounds</v>
      </c>
      <c r="F2708" s="248">
        <f t="shared" ref="F2708:F2719" si="313">IF(D2708=0,0,C2708/D2708)</f>
        <v>0.46030970357967532</v>
      </c>
      <c r="H2708" s="2" t="s">
        <v>314</v>
      </c>
      <c r="J2708" s="52">
        <f>C2744</f>
        <v>5712835.702530886</v>
      </c>
    </row>
    <row r="2709" spans="1:13" x14ac:dyDescent="0.2">
      <c r="A2709" s="2" t="str">
        <f>D132</f>
        <v>T/P Supp #02</v>
      </c>
      <c r="C2709" s="52">
        <f>$E$2456</f>
        <v>0</v>
      </c>
      <c r="D2709" s="247">
        <f t="shared" si="311"/>
        <v>0</v>
      </c>
      <c r="E2709" s="2" t="str">
        <f t="shared" si="312"/>
        <v>Items</v>
      </c>
      <c r="F2709" s="248">
        <f t="shared" si="313"/>
        <v>0</v>
      </c>
    </row>
    <row r="2710" spans="1:13" x14ac:dyDescent="0.2">
      <c r="A2710" s="2" t="str">
        <f>D134</f>
        <v>T/P Supp #03</v>
      </c>
      <c r="C2710" s="52">
        <f>$F$2456</f>
        <v>0</v>
      </c>
      <c r="D2710" s="52">
        <f t="shared" si="311"/>
        <v>0</v>
      </c>
      <c r="E2710" s="2" t="str">
        <f t="shared" si="312"/>
        <v>Items</v>
      </c>
      <c r="F2710" s="70">
        <f t="shared" si="313"/>
        <v>0</v>
      </c>
      <c r="H2710" s="2" t="str">
        <f>D250</f>
        <v>Put-Away</v>
      </c>
      <c r="J2710" s="52">
        <f>$D$2636</f>
        <v>275148.95094978518</v>
      </c>
      <c r="K2710" s="414" t="s">
        <v>398</v>
      </c>
      <c r="L2710" s="414"/>
      <c r="M2710" s="414"/>
    </row>
    <row r="2711" spans="1:13" x14ac:dyDescent="0.2">
      <c r="A2711" s="2" t="str">
        <f>D136</f>
        <v>T/P Supp #04</v>
      </c>
      <c r="C2711" s="52">
        <f>$G$2456</f>
        <v>0</v>
      </c>
      <c r="D2711" s="52">
        <f t="shared" si="311"/>
        <v>0</v>
      </c>
      <c r="E2711" s="2" t="str">
        <f t="shared" si="312"/>
        <v>Items</v>
      </c>
      <c r="F2711" s="70">
        <f t="shared" si="313"/>
        <v>0</v>
      </c>
      <c r="H2711" s="2" t="str">
        <f>D252</f>
        <v>Storage</v>
      </c>
      <c r="J2711" s="52">
        <f>$E$2636</f>
        <v>198725.35460525673</v>
      </c>
      <c r="K2711" s="414" t="s">
        <v>398</v>
      </c>
      <c r="L2711" s="414"/>
      <c r="M2711" s="414"/>
    </row>
    <row r="2712" spans="1:13" x14ac:dyDescent="0.2">
      <c r="A2712" s="2" t="str">
        <f>D138</f>
        <v>T/P Supp #05</v>
      </c>
      <c r="C2712" s="52">
        <f>$H$2456</f>
        <v>0</v>
      </c>
      <c r="D2712" s="52">
        <f t="shared" si="311"/>
        <v>0</v>
      </c>
      <c r="E2712" s="2" t="str">
        <f t="shared" si="312"/>
        <v>Items</v>
      </c>
      <c r="F2712" s="70">
        <f t="shared" si="313"/>
        <v>0</v>
      </c>
      <c r="H2712" s="2" t="str">
        <f>D254</f>
        <v>Order Process</v>
      </c>
      <c r="J2712" s="52">
        <f>$F$2636</f>
        <v>305190.76084447349</v>
      </c>
      <c r="K2712" s="414" t="s">
        <v>398</v>
      </c>
      <c r="L2712" s="414"/>
      <c r="M2712" s="414"/>
    </row>
    <row r="2713" spans="1:13" x14ac:dyDescent="0.2">
      <c r="A2713" s="2" t="str">
        <f>D140</f>
        <v>T/P Supp #06</v>
      </c>
      <c r="C2713" s="52">
        <f>$I$2456</f>
        <v>0</v>
      </c>
      <c r="D2713" s="52">
        <f t="shared" si="311"/>
        <v>0</v>
      </c>
      <c r="E2713" s="2" t="str">
        <f t="shared" si="312"/>
        <v>Items</v>
      </c>
      <c r="F2713" s="70">
        <f t="shared" si="313"/>
        <v>0</v>
      </c>
      <c r="H2713" s="2" t="str">
        <f>D256</f>
        <v>Order Picking</v>
      </c>
      <c r="J2713" s="52">
        <f>$G$2636</f>
        <v>328280.18077622628</v>
      </c>
      <c r="K2713" s="414" t="s">
        <v>398</v>
      </c>
      <c r="L2713" s="414"/>
      <c r="M2713" s="414"/>
    </row>
    <row r="2714" spans="1:13" x14ac:dyDescent="0.2">
      <c r="A2714" s="2" t="str">
        <f>D142</f>
        <v>Purch Comps</v>
      </c>
      <c r="C2714" s="52">
        <f>$J$2456</f>
        <v>358396.75123687915</v>
      </c>
      <c r="D2714" s="52">
        <f t="shared" si="311"/>
        <v>2000000</v>
      </c>
      <c r="E2714" s="2" t="str">
        <f t="shared" si="312"/>
        <v>Purchase $</v>
      </c>
      <c r="F2714" s="70">
        <f t="shared" si="313"/>
        <v>0.17919837561843957</v>
      </c>
      <c r="H2714" s="2" t="str">
        <f>D258</f>
        <v>Shipping</v>
      </c>
      <c r="J2714" s="52">
        <f>$H$2636</f>
        <v>472384.78227456752</v>
      </c>
      <c r="K2714" s="414" t="s">
        <v>398</v>
      </c>
      <c r="L2714" s="414"/>
      <c r="M2714" s="414"/>
    </row>
    <row r="2715" spans="1:13" x14ac:dyDescent="0.2">
      <c r="A2715" s="2" t="str">
        <f>D144</f>
        <v>Pkg Material</v>
      </c>
      <c r="C2715" s="52">
        <f>$K$2456</f>
        <v>144747.26659509097</v>
      </c>
      <c r="D2715" s="52">
        <f t="shared" si="311"/>
        <v>1000000</v>
      </c>
      <c r="E2715" s="2" t="str">
        <f t="shared" si="312"/>
        <v>Purchase $</v>
      </c>
      <c r="F2715" s="70">
        <f t="shared" si="313"/>
        <v>0.14474726659509096</v>
      </c>
      <c r="H2715" s="2" t="str">
        <f>D260</f>
        <v>Return/Restock</v>
      </c>
      <c r="J2715" s="52">
        <f>$I$2636</f>
        <v>96246.127899750179</v>
      </c>
      <c r="K2715" s="414" t="s">
        <v>398</v>
      </c>
      <c r="L2715" s="414"/>
      <c r="M2715" s="414"/>
    </row>
    <row r="2716" spans="1:13" x14ac:dyDescent="0.2">
      <c r="A2716" s="2" t="str">
        <f>D146</f>
        <v>Molds</v>
      </c>
      <c r="C2716" s="52">
        <f>$L$2456</f>
        <v>151813.14227198064</v>
      </c>
      <c r="D2716" s="52">
        <f t="shared" si="311"/>
        <v>350000</v>
      </c>
      <c r="E2716" s="2" t="str">
        <f t="shared" si="312"/>
        <v>Purchase $</v>
      </c>
      <c r="F2716" s="70">
        <f t="shared" si="313"/>
        <v>0.43375183506280185</v>
      </c>
      <c r="H2716" s="2" t="str">
        <f>D262</f>
        <v>PM Event #07</v>
      </c>
      <c r="J2716" s="52">
        <f>$J$2636</f>
        <v>0</v>
      </c>
      <c r="K2716" s="414" t="s">
        <v>398</v>
      </c>
      <c r="L2716" s="414"/>
      <c r="M2716" s="414"/>
    </row>
    <row r="2717" spans="1:13" x14ac:dyDescent="0.2">
      <c r="A2717" s="2" t="str">
        <f>D148</f>
        <v>T/P Supp #10</v>
      </c>
      <c r="C2717" s="52">
        <f>$M$2456</f>
        <v>0</v>
      </c>
      <c r="D2717" s="52">
        <f t="shared" si="311"/>
        <v>0</v>
      </c>
      <c r="E2717" s="2" t="str">
        <f t="shared" si="312"/>
        <v>Purchase $</v>
      </c>
      <c r="F2717" s="70">
        <f t="shared" si="313"/>
        <v>0</v>
      </c>
      <c r="H2717" s="2" t="str">
        <f>D264</f>
        <v>PM Event #08</v>
      </c>
      <c r="J2717" s="99">
        <f>$K$2636</f>
        <v>0</v>
      </c>
      <c r="K2717" s="414" t="s">
        <v>398</v>
      </c>
      <c r="L2717" s="414"/>
      <c r="M2717" s="414"/>
    </row>
    <row r="2718" spans="1:13" x14ac:dyDescent="0.2">
      <c r="A2718" s="2" t="str">
        <f>D150</f>
        <v>T/P Supp #11</v>
      </c>
      <c r="C2718" s="52">
        <f>$N$2456</f>
        <v>0</v>
      </c>
      <c r="D2718" s="52">
        <f t="shared" si="311"/>
        <v>0</v>
      </c>
      <c r="E2718" s="2" t="str">
        <f t="shared" si="312"/>
        <v>Purchase $</v>
      </c>
      <c r="F2718" s="70">
        <f t="shared" si="313"/>
        <v>0</v>
      </c>
      <c r="I2718" s="8" t="s">
        <v>315</v>
      </c>
      <c r="J2718" s="52">
        <f>SUM(J2708:J2717)</f>
        <v>7388811.8598809456</v>
      </c>
    </row>
    <row r="2719" spans="1:13" x14ac:dyDescent="0.2">
      <c r="A2719" s="2" t="str">
        <f>D152</f>
        <v>T/P Supp #12</v>
      </c>
      <c r="C2719" s="52">
        <f>$O$2456</f>
        <v>0</v>
      </c>
      <c r="D2719" s="52">
        <f t="shared" si="311"/>
        <v>0</v>
      </c>
      <c r="E2719" s="2" t="str">
        <f t="shared" si="312"/>
        <v>Purchase $</v>
      </c>
      <c r="F2719" s="70">
        <f t="shared" si="313"/>
        <v>0</v>
      </c>
    </row>
    <row r="2720" spans="1:13" x14ac:dyDescent="0.2">
      <c r="H2720" s="2" t="str">
        <f>D267</f>
        <v>Box Stores</v>
      </c>
      <c r="J2720" s="52">
        <f>$L$2636</f>
        <v>296726.4002477607</v>
      </c>
      <c r="K2720" s="52">
        <f t="shared" ref="K2720:L2723" si="314">J317</f>
        <v>2586084.1509583308</v>
      </c>
      <c r="L2720" s="52" t="str">
        <f t="shared" si="314"/>
        <v>Internal Costs</v>
      </c>
      <c r="M2720" s="70">
        <f>IF(K2720=0,0,J2720/K2720)</f>
        <v>0.11473965382673343</v>
      </c>
    </row>
    <row r="2721" spans="1:13" x14ac:dyDescent="0.2">
      <c r="A2721" s="2" t="str">
        <f>D190</f>
        <v>Prod Labor</v>
      </c>
      <c r="C2721" s="52">
        <f>$D$2516</f>
        <v>2307687.532871699</v>
      </c>
      <c r="D2721" s="2">
        <f>G582</f>
        <v>65150</v>
      </c>
      <c r="E2721" s="2" t="str">
        <f>K309</f>
        <v>Labor Hours</v>
      </c>
      <c r="F2721" s="248">
        <f>IF(D2721=0,0,C2721/D2721)</f>
        <v>35.421144019519552</v>
      </c>
      <c r="H2721" s="2" t="str">
        <f>D269</f>
        <v>Major Retailers</v>
      </c>
      <c r="J2721" s="52">
        <f>$M$2636</f>
        <v>296726.4002477607</v>
      </c>
      <c r="K2721" s="52">
        <f t="shared" si="314"/>
        <v>3694405.9299404728</v>
      </c>
      <c r="L2721" s="52" t="str">
        <f t="shared" si="314"/>
        <v>Internal Costs</v>
      </c>
      <c r="M2721" s="70">
        <f>IF(K2721=0,0,J2721/K2721)</f>
        <v>8.0317757678713395E-2</v>
      </c>
    </row>
    <row r="2722" spans="1:13" x14ac:dyDescent="0.2">
      <c r="A2722" s="2" t="str">
        <f>D192</f>
        <v>Prod Labor B</v>
      </c>
      <c r="C2722" s="52">
        <f>$E$2516</f>
        <v>0</v>
      </c>
      <c r="D2722" s="2">
        <f>G583</f>
        <v>0</v>
      </c>
      <c r="E2722" s="2" t="str">
        <f>K310</f>
        <v>Labor Hours</v>
      </c>
      <c r="F2722" s="248">
        <f>IF(D2722=0,0,C2722/D2722)</f>
        <v>0</v>
      </c>
      <c r="H2722" s="2" t="str">
        <f>D271</f>
        <v>Smalll Accounts</v>
      </c>
      <c r="J2722" s="52">
        <f>$N$2636</f>
        <v>347548.76073060569</v>
      </c>
      <c r="K2722" s="52">
        <f t="shared" si="314"/>
        <v>1108321.7789821418</v>
      </c>
      <c r="L2722" s="52" t="str">
        <f t="shared" si="314"/>
        <v>Internal Costs</v>
      </c>
      <c r="M2722" s="70">
        <f>IF(K2722=0,0,J2722/K2722)</f>
        <v>0.31358109830683539</v>
      </c>
    </row>
    <row r="2723" spans="1:13" x14ac:dyDescent="0.2">
      <c r="A2723" s="2" t="str">
        <f>D194</f>
        <v>Prod Labor C</v>
      </c>
      <c r="C2723" s="52">
        <f>$F$2516</f>
        <v>0</v>
      </c>
      <c r="D2723" s="2">
        <f>G584</f>
        <v>0</v>
      </c>
      <c r="E2723" s="2" t="str">
        <f>K311</f>
        <v>Labor Hours</v>
      </c>
      <c r="F2723" s="248">
        <f>IF(D2723=0,0,C2723/D2723)</f>
        <v>0</v>
      </c>
      <c r="H2723" s="2" t="str">
        <f>D273</f>
        <v>Cust/Mkt #04</v>
      </c>
      <c r="J2723" s="52">
        <f>$O$2636</f>
        <v>0</v>
      </c>
      <c r="K2723" s="52">
        <f t="shared" si="314"/>
        <v>0</v>
      </c>
      <c r="L2723" s="52" t="str">
        <f t="shared" si="314"/>
        <v>Internal Costs</v>
      </c>
      <c r="M2723" s="70">
        <f>IF(K2723=0,0,J2723/K2723)</f>
        <v>0</v>
      </c>
    </row>
    <row r="2724" spans="1:13" x14ac:dyDescent="0.2">
      <c r="A2724" s="2" t="str">
        <f>D196</f>
        <v>Prod Labor D</v>
      </c>
      <c r="C2724" s="52">
        <f>$G$2516</f>
        <v>0</v>
      </c>
      <c r="D2724" s="2">
        <f>G585</f>
        <v>0</v>
      </c>
      <c r="E2724" s="2" t="str">
        <f>K312</f>
        <v>Labor Hours</v>
      </c>
      <c r="F2724" s="248">
        <f>IF(D2724=0,0,C2724/D2724)</f>
        <v>0</v>
      </c>
      <c r="I2724" s="8" t="s">
        <v>315</v>
      </c>
      <c r="J2724" s="52">
        <f>SUM(J2718:J2723)</f>
        <v>8329813.4211070733</v>
      </c>
    </row>
    <row r="2725" spans="1:13" x14ac:dyDescent="0.2">
      <c r="A2725" s="2" t="str">
        <f>D198</f>
        <v>PrdContrLab</v>
      </c>
      <c r="C2725" s="52">
        <f>$H$2516</f>
        <v>0</v>
      </c>
      <c r="D2725" s="2">
        <f>G586</f>
        <v>0</v>
      </c>
      <c r="E2725" s="2" t="str">
        <f>K313</f>
        <v>Labor Hours</v>
      </c>
      <c r="F2725" s="248">
        <f>IF(D2725=0,0,C2725/D2725)</f>
        <v>0</v>
      </c>
    </row>
    <row r="2726" spans="1:13" x14ac:dyDescent="0.2">
      <c r="A2726" s="2" t="s">
        <v>319</v>
      </c>
      <c r="E2726" s="2" t="str">
        <f>E2725</f>
        <v>Labor Hours</v>
      </c>
      <c r="F2726" s="248">
        <f>IF(SUM(D2721:D2725)=0,0,SUM(C2721:C2725)/SUM(D2721:D2725))</f>
        <v>35.421144019519552</v>
      </c>
      <c r="H2726" s="2" t="str">
        <f>D276</f>
        <v>GrowthCosts</v>
      </c>
      <c r="J2726" s="99">
        <f>$D$2696</f>
        <v>18721.459650796896</v>
      </c>
      <c r="K2726" s="52">
        <f>J2724</f>
        <v>8329813.4211070733</v>
      </c>
      <c r="L2726" s="2" t="str">
        <f>L2723</f>
        <v>Internal Costs</v>
      </c>
      <c r="M2726" s="70">
        <f>IF(K2726=0,0,J2726/K2726)</f>
        <v>2.2475244887668472E-3</v>
      </c>
    </row>
    <row r="2727" spans="1:13" x14ac:dyDescent="0.2">
      <c r="I2727" s="8" t="s">
        <v>315</v>
      </c>
      <c r="J2727" s="52">
        <f>SUM(J2724:J2726)</f>
        <v>8348534.8807578702</v>
      </c>
    </row>
    <row r="2728" spans="1:13" x14ac:dyDescent="0.2">
      <c r="A2728" s="2" t="str">
        <f>D202</f>
        <v>Press Set-Ups</v>
      </c>
      <c r="C2728" s="52">
        <f>$J$2516</f>
        <v>654239.07656801073</v>
      </c>
      <c r="D2728" s="414" t="s">
        <v>312</v>
      </c>
      <c r="E2728" s="414"/>
      <c r="F2728" s="414"/>
    </row>
    <row r="2729" spans="1:13" x14ac:dyDescent="0.2">
      <c r="A2729" s="2" t="str">
        <f>D204</f>
        <v>ProWtEvnt 02</v>
      </c>
      <c r="C2729" s="52">
        <f>$K$2516</f>
        <v>0</v>
      </c>
      <c r="D2729" s="414" t="s">
        <v>312</v>
      </c>
      <c r="E2729" s="414"/>
      <c r="F2729" s="414"/>
      <c r="H2729" s="2" t="str">
        <f>D278</f>
        <v>Gen &amp; Admin</v>
      </c>
      <c r="J2729" s="99">
        <f>$F$2696</f>
        <v>1181997.3178221299</v>
      </c>
      <c r="K2729" s="52">
        <f>N328</f>
        <v>8348534.8807578702</v>
      </c>
      <c r="L2729" s="2" t="str">
        <f>L2726</f>
        <v>Internal Costs</v>
      </c>
      <c r="M2729" s="70">
        <f>IF(K2729=0,0,J2729/K2729)</f>
        <v>0.14158140736124344</v>
      </c>
    </row>
    <row r="2730" spans="1:13" x14ac:dyDescent="0.2">
      <c r="A2730" s="2" t="str">
        <f>D206</f>
        <v>ProWtEvnt 03</v>
      </c>
      <c r="C2730" s="52">
        <f>$L$2516</f>
        <v>0</v>
      </c>
      <c r="D2730" s="414" t="s">
        <v>312</v>
      </c>
      <c r="E2730" s="414"/>
      <c r="F2730" s="414"/>
      <c r="K2730" s="52"/>
    </row>
    <row r="2731" spans="1:13" x14ac:dyDescent="0.2">
      <c r="A2731" s="2" t="str">
        <f>D208</f>
        <v>Shearing</v>
      </c>
      <c r="C2731" s="52">
        <f>$D$2576</f>
        <v>44062.162089170131</v>
      </c>
      <c r="D2731" s="2">
        <f t="shared" ref="D2731:D2742" si="315">N309</f>
        <v>3300</v>
      </c>
      <c r="E2731" s="2" t="str">
        <f t="shared" ref="E2731:E2742" si="316">O309</f>
        <v>Equip Hours</v>
      </c>
      <c r="F2731" s="248">
        <f t="shared" ref="F2731:F2742" si="317">IF(D2731=0,0,C2731/D2731)</f>
        <v>13.352170330051555</v>
      </c>
      <c r="I2731" s="4" t="s">
        <v>197</v>
      </c>
      <c r="J2731" s="56">
        <f>J2727+J2729</f>
        <v>9530532.1985800005</v>
      </c>
    </row>
    <row r="2732" spans="1:13" x14ac:dyDescent="0.2">
      <c r="A2732" s="2" t="str">
        <f>D210</f>
        <v>Press &lt; 75T</v>
      </c>
      <c r="C2732" s="52">
        <f>$E$2576</f>
        <v>429862.82327911898</v>
      </c>
      <c r="D2732" s="2">
        <f t="shared" si="315"/>
        <v>10300</v>
      </c>
      <c r="E2732" s="2" t="str">
        <f t="shared" si="316"/>
        <v>Equip Hours</v>
      </c>
      <c r="F2732" s="248">
        <f t="shared" si="317"/>
        <v>41.734254687293102</v>
      </c>
    </row>
    <row r="2733" spans="1:13" x14ac:dyDescent="0.2">
      <c r="A2733" s="2" t="str">
        <f>D212</f>
        <v>Pres 75T-125T</v>
      </c>
      <c r="C2733" s="52">
        <f>$F$2576</f>
        <v>411899.90739910438</v>
      </c>
      <c r="D2733" s="2">
        <f t="shared" si="315"/>
        <v>6000</v>
      </c>
      <c r="E2733" s="2" t="str">
        <f t="shared" si="316"/>
        <v>Equip Hours</v>
      </c>
      <c r="F2733" s="248">
        <f t="shared" si="317"/>
        <v>68.649984566517404</v>
      </c>
      <c r="I2733" s="8" t="s">
        <v>322</v>
      </c>
      <c r="J2733" s="56">
        <f>I2696</f>
        <v>9530532.1985800005</v>
      </c>
    </row>
    <row r="2734" spans="1:13" x14ac:dyDescent="0.2">
      <c r="A2734" s="2" t="str">
        <f>D214</f>
        <v>Press &gt; 125T</v>
      </c>
      <c r="C2734" s="52">
        <f>$G$2576</f>
        <v>539561.16983843234</v>
      </c>
      <c r="D2734" s="2">
        <f t="shared" si="315"/>
        <v>7800</v>
      </c>
      <c r="E2734" s="2" t="str">
        <f t="shared" si="316"/>
        <v>Equip Hours</v>
      </c>
      <c r="F2734" s="248">
        <f t="shared" si="317"/>
        <v>69.174508953645173</v>
      </c>
    </row>
    <row r="2735" spans="1:13" x14ac:dyDescent="0.2">
      <c r="A2735" s="2" t="str">
        <f>D216</f>
        <v>Packaging</v>
      </c>
      <c r="C2735" s="52">
        <f>$H$2576</f>
        <v>210256.16680172528</v>
      </c>
      <c r="D2735" s="2">
        <f t="shared" si="315"/>
        <v>11200</v>
      </c>
      <c r="E2735" s="2" t="str">
        <f t="shared" si="316"/>
        <v>Equip Hours</v>
      </c>
      <c r="F2735" s="248">
        <f t="shared" si="317"/>
        <v>18.772872035868328</v>
      </c>
      <c r="H2735" s="2" t="s">
        <v>142</v>
      </c>
      <c r="J2735" s="56">
        <f>J2731-J2733</f>
        <v>0</v>
      </c>
    </row>
    <row r="2736" spans="1:13" x14ac:dyDescent="0.2">
      <c r="A2736" s="2" t="str">
        <f>D218</f>
        <v>Equip Hour 06</v>
      </c>
      <c r="C2736" s="52">
        <f>$I$2576</f>
        <v>0</v>
      </c>
      <c r="D2736" s="2">
        <f t="shared" si="315"/>
        <v>0</v>
      </c>
      <c r="E2736" s="2" t="str">
        <f t="shared" si="316"/>
        <v>Equip Hours</v>
      </c>
      <c r="F2736" s="248">
        <f t="shared" si="317"/>
        <v>0</v>
      </c>
    </row>
    <row r="2737" spans="1:6" x14ac:dyDescent="0.2">
      <c r="A2737" s="2" t="str">
        <f>D220</f>
        <v>Direct Labr 01</v>
      </c>
      <c r="C2737" s="52">
        <f>$J$2576</f>
        <v>0</v>
      </c>
      <c r="D2737" s="2">
        <f t="shared" si="315"/>
        <v>0</v>
      </c>
      <c r="E2737" s="2" t="str">
        <f t="shared" si="316"/>
        <v>Labor Hours</v>
      </c>
      <c r="F2737" s="248">
        <f t="shared" si="317"/>
        <v>0</v>
      </c>
    </row>
    <row r="2738" spans="1:6" x14ac:dyDescent="0.2">
      <c r="A2738" s="2" t="str">
        <f>D222</f>
        <v>Direct Labr 02</v>
      </c>
      <c r="C2738" s="52">
        <f>$K$2576</f>
        <v>0</v>
      </c>
      <c r="D2738" s="2">
        <f t="shared" si="315"/>
        <v>0</v>
      </c>
      <c r="E2738" s="2" t="str">
        <f t="shared" si="316"/>
        <v>Labor Hours</v>
      </c>
      <c r="F2738" s="248">
        <f t="shared" si="317"/>
        <v>0</v>
      </c>
    </row>
    <row r="2739" spans="1:6" x14ac:dyDescent="0.2">
      <c r="A2739" s="2" t="str">
        <f>D224</f>
        <v>Direct Labr 03</v>
      </c>
      <c r="C2739" s="52">
        <f>$L$2576</f>
        <v>0</v>
      </c>
      <c r="D2739" s="2">
        <f t="shared" si="315"/>
        <v>0</v>
      </c>
      <c r="E2739" s="2" t="str">
        <f t="shared" si="316"/>
        <v>Labor Hours</v>
      </c>
      <c r="F2739" s="248">
        <f t="shared" si="317"/>
        <v>0</v>
      </c>
    </row>
    <row r="2740" spans="1:6" x14ac:dyDescent="0.2">
      <c r="A2740" s="2" t="str">
        <f>D226</f>
        <v>Direct Labr 04</v>
      </c>
      <c r="C2740" s="52">
        <f>$M$2576</f>
        <v>0</v>
      </c>
      <c r="D2740" s="2">
        <f t="shared" si="315"/>
        <v>0</v>
      </c>
      <c r="E2740" s="2" t="str">
        <f t="shared" si="316"/>
        <v>Labor Hours</v>
      </c>
      <c r="F2740" s="248">
        <f t="shared" si="317"/>
        <v>0</v>
      </c>
    </row>
    <row r="2741" spans="1:6" x14ac:dyDescent="0.2">
      <c r="A2741" s="2" t="str">
        <f>D228</f>
        <v>Direct Labr 05</v>
      </c>
      <c r="C2741" s="52">
        <f>$N$2576</f>
        <v>0</v>
      </c>
      <c r="D2741" s="2">
        <f t="shared" si="315"/>
        <v>0</v>
      </c>
      <c r="E2741" s="2" t="str">
        <f t="shared" si="316"/>
        <v>Labor Hours</v>
      </c>
      <c r="F2741" s="248">
        <f t="shared" si="317"/>
        <v>0</v>
      </c>
    </row>
    <row r="2742" spans="1:6" x14ac:dyDescent="0.2">
      <c r="A2742" s="2" t="str">
        <f>D230</f>
        <v>Direct Labr 06</v>
      </c>
      <c r="C2742" s="99">
        <f>$O$2576</f>
        <v>0</v>
      </c>
      <c r="D2742" s="2">
        <f t="shared" si="315"/>
        <v>0</v>
      </c>
      <c r="E2742" s="2" t="str">
        <f t="shared" si="316"/>
        <v>Labor Hours</v>
      </c>
      <c r="F2742" s="248">
        <f t="shared" si="317"/>
        <v>0</v>
      </c>
    </row>
    <row r="2743" spans="1:6" x14ac:dyDescent="0.2">
      <c r="C2743" s="52"/>
      <c r="D2743" s="52"/>
      <c r="E2743" s="52"/>
      <c r="F2743" s="52"/>
    </row>
    <row r="2744" spans="1:6" x14ac:dyDescent="0.2">
      <c r="A2744" s="2" t="s">
        <v>313</v>
      </c>
      <c r="C2744" s="52">
        <f>SUM(C2707:C2742)</f>
        <v>5712835.702530886</v>
      </c>
      <c r="D2744" s="52"/>
      <c r="E2744" s="52"/>
      <c r="F2744" s="52"/>
    </row>
    <row r="2748" spans="1:6" x14ac:dyDescent="0.2">
      <c r="C2748" s="52"/>
      <c r="D2748" s="52"/>
      <c r="E2748" s="52"/>
      <c r="F2748" s="52"/>
    </row>
    <row r="2755" spans="1:9" x14ac:dyDescent="0.2">
      <c r="C2755" s="52"/>
      <c r="D2755" s="52"/>
      <c r="E2755" s="52"/>
      <c r="F2755" s="52"/>
    </row>
    <row r="2756" spans="1:9" x14ac:dyDescent="0.2">
      <c r="C2756" s="52"/>
      <c r="D2756" s="52"/>
      <c r="E2756" s="52"/>
      <c r="F2756" s="52"/>
    </row>
    <row r="2757" spans="1:9" x14ac:dyDescent="0.2">
      <c r="C2757" s="99"/>
      <c r="D2757" s="52"/>
      <c r="E2757" s="52"/>
      <c r="F2757" s="52"/>
    </row>
    <row r="2761" spans="1:9" x14ac:dyDescent="0.2">
      <c r="A2761" s="42" t="s">
        <v>399</v>
      </c>
      <c r="I2761" s="244" t="s">
        <v>318</v>
      </c>
    </row>
    <row r="2762" spans="1:9" x14ac:dyDescent="0.2">
      <c r="A2762" s="2" t="str">
        <f>A2</f>
        <v>Plumbco, Inc.</v>
      </c>
      <c r="H2762" s="148"/>
      <c r="I2762" s="216"/>
    </row>
    <row r="2763" spans="1:9" x14ac:dyDescent="0.2">
      <c r="H2763" s="218">
        <f ca="1">NOW()</f>
        <v>43970.333883912041</v>
      </c>
      <c r="I2763" s="219">
        <f ca="1">NOW()</f>
        <v>43970.333883912041</v>
      </c>
    </row>
    <row r="2767" spans="1:9" x14ac:dyDescent="0.2">
      <c r="A2767" s="16"/>
      <c r="B2767" s="14"/>
      <c r="C2767" s="17"/>
      <c r="D2767" s="17"/>
      <c r="E2767" s="17"/>
      <c r="F2767" s="17" t="s">
        <v>317</v>
      </c>
      <c r="G2767" s="17" t="s">
        <v>347</v>
      </c>
      <c r="H2767" s="17" t="s">
        <v>153</v>
      </c>
      <c r="I2767" s="17" t="s">
        <v>348</v>
      </c>
    </row>
    <row r="2768" spans="1:9" x14ac:dyDescent="0.2">
      <c r="A2768" s="404" t="s">
        <v>39</v>
      </c>
      <c r="B2768" s="405"/>
      <c r="C2768" s="18" t="s">
        <v>346</v>
      </c>
      <c r="D2768" s="18" t="s">
        <v>345</v>
      </c>
      <c r="E2768" s="18" t="s">
        <v>273</v>
      </c>
      <c r="F2768" s="18" t="s">
        <v>345</v>
      </c>
      <c r="G2768" s="18" t="s">
        <v>67</v>
      </c>
      <c r="H2768" s="18" t="s">
        <v>3</v>
      </c>
      <c r="I2768" s="18" t="s">
        <v>349</v>
      </c>
    </row>
    <row r="2770" spans="1:9" x14ac:dyDescent="0.2">
      <c r="A2770" s="2" t="str">
        <f>D202</f>
        <v>Press Set-Ups</v>
      </c>
      <c r="C2770" s="2" t="str">
        <f>D327</f>
        <v>60-Minute</v>
      </c>
      <c r="D2770" s="2">
        <f>B327</f>
        <v>6920</v>
      </c>
      <c r="E2770" s="67">
        <f>E327</f>
        <v>1</v>
      </c>
      <c r="F2770" s="2">
        <f>D2770*E2770</f>
        <v>6920</v>
      </c>
      <c r="G2770" s="76">
        <f>IF(F2773=0,0,F2770/F2773)</f>
        <v>0.4516971279373368</v>
      </c>
      <c r="H2770" s="52">
        <f>H2773*G2770</f>
        <v>295517.91187014582</v>
      </c>
      <c r="I2770" s="126">
        <f>IF(D2770=0,0,H2770/D2770)</f>
        <v>42.704900559269625</v>
      </c>
    </row>
    <row r="2771" spans="1:9" x14ac:dyDescent="0.2">
      <c r="C2771" s="2" t="str">
        <f>D328</f>
        <v>90-Minute</v>
      </c>
      <c r="D2771" s="2">
        <f>B328</f>
        <v>5600</v>
      </c>
      <c r="E2771" s="67">
        <f>E328</f>
        <v>1.5</v>
      </c>
      <c r="F2771" s="2">
        <f>D2771*E2771</f>
        <v>8400</v>
      </c>
      <c r="G2771" s="76">
        <f>IF(F2773=0,0,F2771/F2773)</f>
        <v>0.54830287206266315</v>
      </c>
      <c r="H2771" s="52">
        <f>H2773*G2771</f>
        <v>358721.16469786485</v>
      </c>
      <c r="I2771" s="126">
        <f>IF(D2771=0,0,H2771/D2771)</f>
        <v>64.057350838904441</v>
      </c>
    </row>
    <row r="2772" spans="1:9" x14ac:dyDescent="0.2">
      <c r="C2772" s="2" t="str">
        <f>D329</f>
        <v>Describe</v>
      </c>
      <c r="D2772" s="42">
        <f>B329</f>
        <v>0</v>
      </c>
      <c r="E2772" s="67">
        <f>E329</f>
        <v>0</v>
      </c>
      <c r="F2772" s="42">
        <f>D2772*E2772</f>
        <v>0</v>
      </c>
      <c r="G2772" s="249">
        <f>IF(F2773=0,0,F2772/F2773)</f>
        <v>0</v>
      </c>
      <c r="H2772" s="99">
        <f>H2773*G2772</f>
        <v>0</v>
      </c>
      <c r="I2772" s="126">
        <f>IF(D2772=0,0,H2772/D2772)</f>
        <v>0</v>
      </c>
    </row>
    <row r="2773" spans="1:9" x14ac:dyDescent="0.2">
      <c r="D2773" s="69">
        <f>SUM(D2770:D2772)</f>
        <v>12520</v>
      </c>
      <c r="F2773" s="69">
        <f>SUM(F2770:F2772)</f>
        <v>15320</v>
      </c>
      <c r="G2773" s="73">
        <f>SUM(G2770:G2772)</f>
        <v>1</v>
      </c>
      <c r="H2773" s="56">
        <f>$C$2728</f>
        <v>654239.07656801073</v>
      </c>
    </row>
    <row r="2776" spans="1:9" x14ac:dyDescent="0.2">
      <c r="A2776" s="2" t="str">
        <f>D204</f>
        <v>ProWtEvnt 02</v>
      </c>
      <c r="C2776" s="2" t="str">
        <f>D331</f>
        <v>Describe</v>
      </c>
      <c r="D2776" s="2">
        <f>B331</f>
        <v>0</v>
      </c>
      <c r="E2776" s="67">
        <f>E331</f>
        <v>0</v>
      </c>
      <c r="F2776" s="2">
        <f>D2776*E2776</f>
        <v>0</v>
      </c>
      <c r="G2776" s="76">
        <f>IF(F2779=0,0,F2776/F2779)</f>
        <v>0</v>
      </c>
      <c r="H2776" s="52">
        <f>H2779*G2776</f>
        <v>0</v>
      </c>
      <c r="I2776" s="126">
        <f>IF(D2776=0,0,H2776/D2776)</f>
        <v>0</v>
      </c>
    </row>
    <row r="2777" spans="1:9" x14ac:dyDescent="0.2">
      <c r="C2777" s="2" t="str">
        <f>D332</f>
        <v>Describe</v>
      </c>
      <c r="D2777" s="2">
        <f>B332</f>
        <v>0</v>
      </c>
      <c r="E2777" s="67">
        <f>E332</f>
        <v>0</v>
      </c>
      <c r="F2777" s="2">
        <f>D2777*E2777</f>
        <v>0</v>
      </c>
      <c r="G2777" s="76">
        <f>IF(F2779=0,0,F2777/F2779)</f>
        <v>0</v>
      </c>
      <c r="H2777" s="52">
        <f>H2779*G2777</f>
        <v>0</v>
      </c>
      <c r="I2777" s="126">
        <f>IF(D2777=0,0,H2777/D2777)</f>
        <v>0</v>
      </c>
    </row>
    <row r="2778" spans="1:9" x14ac:dyDescent="0.2">
      <c r="C2778" s="2" t="str">
        <f>D333</f>
        <v>Describe</v>
      </c>
      <c r="D2778" s="42">
        <f>B333</f>
        <v>0</v>
      </c>
      <c r="E2778" s="67">
        <f>E333</f>
        <v>0</v>
      </c>
      <c r="F2778" s="42">
        <f>D2778*E2778</f>
        <v>0</v>
      </c>
      <c r="G2778" s="249">
        <f>IF(F2779=0,0,F2778/F2779)</f>
        <v>0</v>
      </c>
      <c r="H2778" s="99">
        <f>H2779*G2778</f>
        <v>0</v>
      </c>
      <c r="I2778" s="126">
        <f>IF(D2778=0,0,H2778/D2778)</f>
        <v>0</v>
      </c>
    </row>
    <row r="2779" spans="1:9" x14ac:dyDescent="0.2">
      <c r="D2779" s="69">
        <f>SUM(D2776:D2778)</f>
        <v>0</v>
      </c>
      <c r="F2779" s="69">
        <f>SUM(F2776:F2778)</f>
        <v>0</v>
      </c>
      <c r="G2779" s="73">
        <f>SUM(G2776:G2778)</f>
        <v>0</v>
      </c>
      <c r="H2779" s="56">
        <f>$C$2729</f>
        <v>0</v>
      </c>
    </row>
    <row r="2782" spans="1:9" x14ac:dyDescent="0.2">
      <c r="A2782" s="2" t="str">
        <f>D206</f>
        <v>ProWtEvnt 03</v>
      </c>
      <c r="C2782" s="2" t="str">
        <f>D335</f>
        <v>Describe</v>
      </c>
      <c r="D2782" s="2">
        <f>B335</f>
        <v>0</v>
      </c>
      <c r="E2782" s="67">
        <f>E335</f>
        <v>0</v>
      </c>
      <c r="F2782" s="2">
        <f>D2782*E2782</f>
        <v>0</v>
      </c>
      <c r="G2782" s="76">
        <f>IF(F2785=0,0,F2782/F2785)</f>
        <v>0</v>
      </c>
      <c r="H2782" s="52">
        <f>H2785*G2782</f>
        <v>0</v>
      </c>
      <c r="I2782" s="126">
        <f>IF(D2782=0,0,H2782/D2782)</f>
        <v>0</v>
      </c>
    </row>
    <row r="2783" spans="1:9" x14ac:dyDescent="0.2">
      <c r="C2783" s="2" t="str">
        <f>D336</f>
        <v>Describe</v>
      </c>
      <c r="D2783" s="2">
        <f>B336</f>
        <v>0</v>
      </c>
      <c r="E2783" s="67">
        <f>E336</f>
        <v>0</v>
      </c>
      <c r="F2783" s="2">
        <f>D2783*E2783</f>
        <v>0</v>
      </c>
      <c r="G2783" s="76">
        <f>IF(F2785=0,0,F2783/F2785)</f>
        <v>0</v>
      </c>
      <c r="H2783" s="52">
        <f>H2785*G2783</f>
        <v>0</v>
      </c>
      <c r="I2783" s="126">
        <f>IF(D2783=0,0,H2783/D2783)</f>
        <v>0</v>
      </c>
    </row>
    <row r="2784" spans="1:9" x14ac:dyDescent="0.2">
      <c r="C2784" s="2" t="str">
        <f>D337</f>
        <v>Describe</v>
      </c>
      <c r="D2784" s="42">
        <f>B337</f>
        <v>0</v>
      </c>
      <c r="E2784" s="67">
        <f>E337</f>
        <v>0</v>
      </c>
      <c r="F2784" s="42">
        <f>D2784*E2784</f>
        <v>0</v>
      </c>
      <c r="G2784" s="249">
        <f>IF(F2785=0,0,F2784/F2785)</f>
        <v>0</v>
      </c>
      <c r="H2784" s="99">
        <f>H2785*G2784</f>
        <v>0</v>
      </c>
      <c r="I2784" s="126">
        <f>IF(D2784=0,0,H2784/D2784)</f>
        <v>0</v>
      </c>
    </row>
    <row r="2785" spans="4:8" x14ac:dyDescent="0.2">
      <c r="D2785" s="69">
        <f>SUM(D2782:D2784)</f>
        <v>0</v>
      </c>
      <c r="F2785" s="69">
        <f>SUM(F2782:F2784)</f>
        <v>0</v>
      </c>
      <c r="G2785" s="73">
        <f>SUM(G2782:G2784)</f>
        <v>0</v>
      </c>
      <c r="H2785" s="56">
        <f>$C$2730</f>
        <v>0</v>
      </c>
    </row>
    <row r="2786" spans="4:8" x14ac:dyDescent="0.2">
      <c r="D2786" s="69"/>
      <c r="F2786" s="69"/>
      <c r="G2786" s="73"/>
      <c r="H2786" s="56"/>
    </row>
    <row r="2821" spans="1:9" x14ac:dyDescent="0.2">
      <c r="A2821" s="42" t="s">
        <v>400</v>
      </c>
      <c r="I2821" s="244" t="s">
        <v>357</v>
      </c>
    </row>
    <row r="2822" spans="1:9" x14ac:dyDescent="0.2">
      <c r="A2822" s="2" t="str">
        <f>A62</f>
        <v>Plumbco, Inc.</v>
      </c>
      <c r="H2822" s="148"/>
      <c r="I2822" s="216"/>
    </row>
    <row r="2823" spans="1:9" x14ac:dyDescent="0.2">
      <c r="H2823" s="218">
        <f ca="1">NOW()</f>
        <v>43970.333883912041</v>
      </c>
      <c r="I2823" s="219">
        <f ca="1">NOW()</f>
        <v>43970.333883912041</v>
      </c>
    </row>
    <row r="2827" spans="1:9" x14ac:dyDescent="0.2">
      <c r="A2827" s="16"/>
      <c r="B2827" s="14"/>
      <c r="C2827" s="17"/>
      <c r="D2827" s="17"/>
      <c r="E2827" s="17"/>
      <c r="F2827" s="17" t="s">
        <v>317</v>
      </c>
      <c r="G2827" s="17" t="s">
        <v>347</v>
      </c>
      <c r="H2827" s="17" t="s">
        <v>153</v>
      </c>
      <c r="I2827" s="17" t="s">
        <v>348</v>
      </c>
    </row>
    <row r="2828" spans="1:9" x14ac:dyDescent="0.2">
      <c r="A2828" s="404" t="s">
        <v>39</v>
      </c>
      <c r="B2828" s="405"/>
      <c r="C2828" s="18" t="s">
        <v>346</v>
      </c>
      <c r="D2828" s="18" t="s">
        <v>367</v>
      </c>
      <c r="E2828" s="18" t="s">
        <v>273</v>
      </c>
      <c r="F2828" s="18" t="s">
        <v>367</v>
      </c>
      <c r="G2828" s="18" t="s">
        <v>67</v>
      </c>
      <c r="H2828" s="18" t="s">
        <v>3</v>
      </c>
      <c r="I2828" s="18" t="s">
        <v>420</v>
      </c>
    </row>
    <row r="2830" spans="1:9" x14ac:dyDescent="0.2">
      <c r="A2830" s="2" t="str">
        <f>D250</f>
        <v>Put-Away</v>
      </c>
      <c r="C2830" s="2" t="str">
        <f>J327</f>
        <v>All</v>
      </c>
      <c r="D2830" s="2">
        <f>H327</f>
        <v>1200000</v>
      </c>
      <c r="E2830" s="67">
        <f>K327</f>
        <v>1</v>
      </c>
      <c r="F2830" s="2">
        <f>D2830*E2830</f>
        <v>1200000</v>
      </c>
      <c r="G2830" s="76">
        <f>IF(F2833=0,0,F2830/F2833)</f>
        <v>1</v>
      </c>
      <c r="H2830" s="52">
        <f>H2833*G2830</f>
        <v>275148.95094978518</v>
      </c>
      <c r="I2830" s="126">
        <f>IF(D2830=0,0,H2830/D2830)</f>
        <v>0.22929079245815431</v>
      </c>
    </row>
    <row r="2831" spans="1:9" x14ac:dyDescent="0.2">
      <c r="C2831" s="2" t="str">
        <f>J328</f>
        <v>Describe</v>
      </c>
      <c r="D2831" s="2">
        <f>H328</f>
        <v>0</v>
      </c>
      <c r="E2831" s="67">
        <f>K328</f>
        <v>0</v>
      </c>
      <c r="F2831" s="2">
        <f>D2831*E2831</f>
        <v>0</v>
      </c>
      <c r="G2831" s="76">
        <f>IF(F2833=0,0,F2831/F2833)</f>
        <v>0</v>
      </c>
      <c r="H2831" s="52">
        <f>H2833*G2831</f>
        <v>0</v>
      </c>
      <c r="I2831" s="126">
        <f>IF(D2831=0,0,H2831/D2831)</f>
        <v>0</v>
      </c>
    </row>
    <row r="2832" spans="1:9" x14ac:dyDescent="0.2">
      <c r="C2832" s="2" t="str">
        <f>J329</f>
        <v>Describe</v>
      </c>
      <c r="D2832" s="42">
        <f>H329</f>
        <v>0</v>
      </c>
      <c r="E2832" s="67">
        <f>K329</f>
        <v>0</v>
      </c>
      <c r="F2832" s="42">
        <f>D2832*E2832</f>
        <v>0</v>
      </c>
      <c r="G2832" s="249">
        <f>IF(F2833=0,0,F2832/F2833)</f>
        <v>0</v>
      </c>
      <c r="H2832" s="99">
        <f>H2833*G2832</f>
        <v>0</v>
      </c>
      <c r="I2832" s="126">
        <f>IF(D2832=0,0,H2832/D2832)</f>
        <v>0</v>
      </c>
    </row>
    <row r="2833" spans="1:9" x14ac:dyDescent="0.2">
      <c r="D2833" s="69">
        <f>SUM(D2830:D2832)</f>
        <v>1200000</v>
      </c>
      <c r="F2833" s="69">
        <f>SUM(F2830:F2832)</f>
        <v>1200000</v>
      </c>
      <c r="G2833" s="73">
        <f>SUM(G2830:G2832)</f>
        <v>1</v>
      </c>
      <c r="H2833" s="56">
        <f>$J$2710</f>
        <v>275148.95094978518</v>
      </c>
    </row>
    <row r="2836" spans="1:9" x14ac:dyDescent="0.2">
      <c r="A2836" s="2" t="str">
        <f>D252</f>
        <v>Storage</v>
      </c>
      <c r="C2836" s="2" t="str">
        <f>J331</f>
        <v>Group A</v>
      </c>
      <c r="D2836" s="2">
        <f>H331</f>
        <v>720000</v>
      </c>
      <c r="E2836" s="67">
        <f>K331</f>
        <v>1</v>
      </c>
      <c r="F2836" s="2">
        <f>D2836*E2836</f>
        <v>720000</v>
      </c>
      <c r="G2836" s="76">
        <f>IF(F2839=0,0,F2836/F2839)</f>
        <v>0.2</v>
      </c>
      <c r="H2836" s="52">
        <f>H2839*G2836</f>
        <v>39745.070921051345</v>
      </c>
      <c r="I2836" s="126">
        <f>IF(D2836=0,0,H2836/D2836)</f>
        <v>5.5201487390349094E-2</v>
      </c>
    </row>
    <row r="2837" spans="1:9" x14ac:dyDescent="0.2">
      <c r="C2837" s="2" t="str">
        <f>J332</f>
        <v>Group B</v>
      </c>
      <c r="D2837" s="2">
        <f>H332</f>
        <v>360000</v>
      </c>
      <c r="E2837" s="67">
        <f>K332</f>
        <v>4</v>
      </c>
      <c r="F2837" s="2">
        <f>D2837*E2837</f>
        <v>1440000</v>
      </c>
      <c r="G2837" s="76">
        <f>IF(F2839=0,0,F2837/F2839)</f>
        <v>0.4</v>
      </c>
      <c r="H2837" s="52">
        <f>H2839*G2837</f>
        <v>79490.14184210269</v>
      </c>
      <c r="I2837" s="126">
        <f>IF(D2837=0,0,H2837/D2837)</f>
        <v>0.22080594956139638</v>
      </c>
    </row>
    <row r="2838" spans="1:9" x14ac:dyDescent="0.2">
      <c r="C2838" s="2" t="str">
        <f>J333</f>
        <v>Group C</v>
      </c>
      <c r="D2838" s="42">
        <f>H333</f>
        <v>120000</v>
      </c>
      <c r="E2838" s="67">
        <f>K333</f>
        <v>12</v>
      </c>
      <c r="F2838" s="42">
        <f>D2838*E2838</f>
        <v>1440000</v>
      </c>
      <c r="G2838" s="249">
        <f>IF(F2839=0,0,F2838/F2839)</f>
        <v>0.4</v>
      </c>
      <c r="H2838" s="99">
        <f>H2839*G2838</f>
        <v>79490.14184210269</v>
      </c>
      <c r="I2838" s="126">
        <f>IF(D2838=0,0,H2838/D2838)</f>
        <v>0.66241784868418907</v>
      </c>
    </row>
    <row r="2839" spans="1:9" x14ac:dyDescent="0.2">
      <c r="D2839" s="69">
        <f>SUM(D2836:D2838)</f>
        <v>1200000</v>
      </c>
      <c r="F2839" s="69">
        <f>SUM(F2836:F2838)</f>
        <v>3600000</v>
      </c>
      <c r="G2839" s="73">
        <f>SUM(G2836:G2838)</f>
        <v>1</v>
      </c>
      <c r="H2839" s="56">
        <f>$J$2711</f>
        <v>198725.35460525673</v>
      </c>
    </row>
    <row r="2842" spans="1:9" x14ac:dyDescent="0.2">
      <c r="A2842" s="2" t="str">
        <f>D254</f>
        <v>Order Process</v>
      </c>
      <c r="C2842" s="2" t="str">
        <f>J335</f>
        <v>Telephone</v>
      </c>
      <c r="D2842" s="2">
        <f>H335</f>
        <v>1653.3</v>
      </c>
      <c r="E2842" s="67">
        <f>K335</f>
        <v>4</v>
      </c>
      <c r="F2842" s="2">
        <f>D2842*E2842</f>
        <v>6613.2</v>
      </c>
      <c r="G2842" s="76">
        <f>IF(F2845=0,0,F2842/F2845)</f>
        <v>0.3199961290010403</v>
      </c>
      <c r="H2842" s="52">
        <f>H2845*G2842</f>
        <v>97659.862077113779</v>
      </c>
      <c r="I2842" s="126">
        <f>IF(D2842=0,0,H2842/D2842)</f>
        <v>59.069655886477818</v>
      </c>
    </row>
    <row r="2843" spans="1:9" x14ac:dyDescent="0.2">
      <c r="C2843" s="2" t="str">
        <f>J336</f>
        <v>Mail/Fax</v>
      </c>
      <c r="D2843" s="2">
        <f>H336</f>
        <v>3306.6</v>
      </c>
      <c r="E2843" s="67">
        <f>K336</f>
        <v>2</v>
      </c>
      <c r="F2843" s="2">
        <f>D2843*E2843</f>
        <v>6613.2</v>
      </c>
      <c r="G2843" s="76">
        <f>IF(F2845=0,0,F2843/F2845)</f>
        <v>0.3199961290010403</v>
      </c>
      <c r="H2843" s="52">
        <f>H2845*G2843</f>
        <v>97659.862077113779</v>
      </c>
      <c r="I2843" s="126">
        <f>IF(D2843=0,0,H2843/D2843)</f>
        <v>29.534827943238909</v>
      </c>
    </row>
    <row r="2844" spans="1:9" x14ac:dyDescent="0.2">
      <c r="C2844" s="2" t="str">
        <f>J337</f>
        <v>Electronic</v>
      </c>
      <c r="D2844" s="42">
        <f>H337</f>
        <v>7440.1</v>
      </c>
      <c r="E2844" s="67">
        <f>K337</f>
        <v>1</v>
      </c>
      <c r="F2844" s="42">
        <f>D2844*E2844</f>
        <v>7440.1</v>
      </c>
      <c r="G2844" s="249">
        <f>IF(F2845=0,0,F2844/F2845)</f>
        <v>0.36000774199791935</v>
      </c>
      <c r="H2844" s="99">
        <f>H2845*G2844</f>
        <v>109871.03669024592</v>
      </c>
      <c r="I2844" s="126">
        <f>IF(D2844=0,0,H2844/D2844)</f>
        <v>14.767413971619456</v>
      </c>
    </row>
    <row r="2845" spans="1:9" x14ac:dyDescent="0.2">
      <c r="D2845" s="69">
        <f>SUM(D2842:D2844)</f>
        <v>12400</v>
      </c>
      <c r="F2845" s="69">
        <f>SUM(F2842:F2844)</f>
        <v>20666.5</v>
      </c>
      <c r="G2845" s="73">
        <f>SUM(G2842:G2844)</f>
        <v>1</v>
      </c>
      <c r="H2845" s="56">
        <f>$J$2712</f>
        <v>305190.76084447349</v>
      </c>
    </row>
    <row r="2846" spans="1:9" x14ac:dyDescent="0.2">
      <c r="D2846" s="69"/>
      <c r="F2846" s="69"/>
      <c r="G2846" s="73"/>
      <c r="H2846" s="56"/>
    </row>
    <row r="2848" spans="1:9" x14ac:dyDescent="0.2">
      <c r="A2848" s="2" t="str">
        <f>D256</f>
        <v>Order Picking</v>
      </c>
      <c r="C2848" s="2" t="str">
        <f>J339</f>
        <v>Group A</v>
      </c>
      <c r="D2848" s="2">
        <f>H339</f>
        <v>77040</v>
      </c>
      <c r="E2848" s="67">
        <f>K339</f>
        <v>0.8</v>
      </c>
      <c r="F2848" s="2">
        <f>D2848*E2848</f>
        <v>61632</v>
      </c>
      <c r="G2848" s="76">
        <f>IF(F2851=0,0,F2848/F2851)</f>
        <v>0.54339622641509433</v>
      </c>
      <c r="H2848" s="52">
        <f>H2851*G2848</f>
        <v>178386.21144066635</v>
      </c>
      <c r="I2848" s="126">
        <f>IF(D2848=0,0,H2848/D2848)</f>
        <v>2.315501186924537</v>
      </c>
    </row>
    <row r="2849" spans="1:9" x14ac:dyDescent="0.2">
      <c r="C2849" s="2" t="str">
        <f>J340</f>
        <v>Group B</v>
      </c>
      <c r="D2849" s="2">
        <f>H340</f>
        <v>32528</v>
      </c>
      <c r="E2849" s="67">
        <f>K340</f>
        <v>1</v>
      </c>
      <c r="F2849" s="2">
        <f>D2849*E2849</f>
        <v>32528</v>
      </c>
      <c r="G2849" s="76">
        <f>IF(F2851=0,0,F2849/F2851)</f>
        <v>0.28679245283018867</v>
      </c>
      <c r="H2849" s="52">
        <f>H2851*G2849</f>
        <v>94148.278260351683</v>
      </c>
      <c r="I2849" s="126">
        <f>IF(D2849=0,0,H2849/D2849)</f>
        <v>2.8943764836556714</v>
      </c>
    </row>
    <row r="2850" spans="1:9" x14ac:dyDescent="0.2">
      <c r="C2850" s="2" t="str">
        <f>J341</f>
        <v>Group C</v>
      </c>
      <c r="D2850" s="42">
        <f>H341</f>
        <v>15408</v>
      </c>
      <c r="E2850" s="67">
        <f>K341</f>
        <v>1.25</v>
      </c>
      <c r="F2850" s="42">
        <f>D2850*E2850</f>
        <v>19260</v>
      </c>
      <c r="G2850" s="249">
        <f>IF(F2851=0,0,F2850/F2851)</f>
        <v>0.16981132075471697</v>
      </c>
      <c r="H2850" s="99">
        <f>H2851*G2850</f>
        <v>55745.691075208233</v>
      </c>
      <c r="I2850" s="126">
        <f>IF(D2850=0,0,H2850/D2850)</f>
        <v>3.6179706045695892</v>
      </c>
    </row>
    <row r="2851" spans="1:9" x14ac:dyDescent="0.2">
      <c r="D2851" s="69">
        <f>SUM(D2848:D2850)</f>
        <v>124976</v>
      </c>
      <c r="F2851" s="69">
        <f>SUM(F2848:F2850)</f>
        <v>113420</v>
      </c>
      <c r="G2851" s="73">
        <f>SUM(G2848:G2850)</f>
        <v>1</v>
      </c>
      <c r="H2851" s="56">
        <f>$J$2713</f>
        <v>328280.18077622628</v>
      </c>
    </row>
    <row r="2854" spans="1:9" x14ac:dyDescent="0.2">
      <c r="A2854" s="2" t="str">
        <f>D258</f>
        <v>Shipping</v>
      </c>
      <c r="C2854" s="2" t="str">
        <f>J343</f>
        <v>Loose Box</v>
      </c>
      <c r="D2854" s="2">
        <f>H343</f>
        <v>10500</v>
      </c>
      <c r="E2854" s="67">
        <f>K343</f>
        <v>1.5</v>
      </c>
      <c r="F2854" s="2">
        <f>D2854*E2854</f>
        <v>15750</v>
      </c>
      <c r="G2854" s="76">
        <f>IF(F2857=0,0,F2854/F2857)</f>
        <v>0.24901185770750989</v>
      </c>
      <c r="H2854" s="52">
        <f>H2857*G2854</f>
        <v>117629.41218694765</v>
      </c>
      <c r="I2854" s="126">
        <f>IF(D2854=0,0,H2854/D2854)</f>
        <v>11.20280116066168</v>
      </c>
    </row>
    <row r="2855" spans="1:9" x14ac:dyDescent="0.2">
      <c r="C2855" s="2" t="str">
        <f>J344</f>
        <v>Full Box</v>
      </c>
      <c r="D2855" s="2">
        <f>H344</f>
        <v>31000</v>
      </c>
      <c r="E2855" s="67">
        <f>K344</f>
        <v>1</v>
      </c>
      <c r="F2855" s="2">
        <f>D2855*E2855</f>
        <v>31000</v>
      </c>
      <c r="G2855" s="76">
        <f>IF(F2857=0,0,F2855/F2857)</f>
        <v>0.49011857707509882</v>
      </c>
      <c r="H2855" s="52">
        <f>H2857*G2855</f>
        <v>231524.55732034138</v>
      </c>
      <c r="I2855" s="126">
        <f>IF(D2855=0,0,H2855/D2855)</f>
        <v>7.4685341071077866</v>
      </c>
    </row>
    <row r="2856" spans="1:9" x14ac:dyDescent="0.2">
      <c r="C2856" s="2" t="str">
        <f>J345</f>
        <v>Pallet</v>
      </c>
      <c r="D2856" s="42">
        <f>H345</f>
        <v>5500</v>
      </c>
      <c r="E2856" s="67">
        <f>K345</f>
        <v>3</v>
      </c>
      <c r="F2856" s="42">
        <f>D2856*E2856</f>
        <v>16500</v>
      </c>
      <c r="G2856" s="249">
        <f>IF(F2857=0,0,F2856/F2857)</f>
        <v>0.2608695652173913</v>
      </c>
      <c r="H2856" s="99">
        <f>H2857*G2856</f>
        <v>123230.81276727848</v>
      </c>
      <c r="I2856" s="126">
        <f>IF(D2856=0,0,H2856/D2856)</f>
        <v>22.405602321323361</v>
      </c>
    </row>
    <row r="2857" spans="1:9" x14ac:dyDescent="0.2">
      <c r="D2857" s="69">
        <f>SUM(D2854:D2856)</f>
        <v>47000</v>
      </c>
      <c r="F2857" s="69">
        <f>SUM(F2854:F2856)</f>
        <v>63250</v>
      </c>
      <c r="G2857" s="73">
        <f>SUM(G2854:G2856)</f>
        <v>1</v>
      </c>
      <c r="H2857" s="56">
        <f>$J$2714</f>
        <v>472384.78227456752</v>
      </c>
    </row>
    <row r="2860" spans="1:9" x14ac:dyDescent="0.2">
      <c r="A2860" s="2" t="str">
        <f>D260</f>
        <v>Return/Restock</v>
      </c>
      <c r="C2860" s="2" t="str">
        <f>J347</f>
        <v>Describe</v>
      </c>
      <c r="D2860" s="2">
        <f>H347</f>
        <v>1250</v>
      </c>
      <c r="E2860" s="67">
        <f>K347</f>
        <v>1</v>
      </c>
      <c r="F2860" s="2">
        <f>D2860*E2860</f>
        <v>1250</v>
      </c>
      <c r="G2860" s="76">
        <f>IF(F2863=0,0,F2860/F2863)</f>
        <v>1</v>
      </c>
      <c r="H2860" s="52">
        <f>H2863*G2860</f>
        <v>96246.127899750179</v>
      </c>
      <c r="I2860" s="126">
        <f>IF(D2860=0,0,H2860/D2860)</f>
        <v>76.996902319800142</v>
      </c>
    </row>
    <row r="2861" spans="1:9" x14ac:dyDescent="0.2">
      <c r="C2861" s="2" t="str">
        <f>J348</f>
        <v>Describe</v>
      </c>
      <c r="D2861" s="2">
        <f>H348</f>
        <v>0</v>
      </c>
      <c r="E2861" s="67">
        <f>K348</f>
        <v>0</v>
      </c>
      <c r="F2861" s="2">
        <f>D2861*E2861</f>
        <v>0</v>
      </c>
      <c r="G2861" s="76">
        <f>IF(F2863=0,0,F2861/F2863)</f>
        <v>0</v>
      </c>
      <c r="H2861" s="52">
        <f>H2863*G2861</f>
        <v>0</v>
      </c>
      <c r="I2861" s="126">
        <f>IF(D2861=0,0,H2861/D2861)</f>
        <v>0</v>
      </c>
    </row>
    <row r="2862" spans="1:9" x14ac:dyDescent="0.2">
      <c r="C2862" s="2" t="str">
        <f>J349</f>
        <v>Describe</v>
      </c>
      <c r="D2862" s="42">
        <f>H349</f>
        <v>0</v>
      </c>
      <c r="E2862" s="67">
        <f>K349</f>
        <v>0</v>
      </c>
      <c r="F2862" s="42">
        <f>D2862*E2862</f>
        <v>0</v>
      </c>
      <c r="G2862" s="249">
        <f>IF(F2863=0,0,F2862/F2863)</f>
        <v>0</v>
      </c>
      <c r="H2862" s="99">
        <f>H2863*G2862</f>
        <v>0</v>
      </c>
      <c r="I2862" s="126">
        <f>IF(D2862=0,0,H2862/D2862)</f>
        <v>0</v>
      </c>
    </row>
    <row r="2863" spans="1:9" x14ac:dyDescent="0.2">
      <c r="D2863" s="69">
        <f>SUM(D2860:D2862)</f>
        <v>1250</v>
      </c>
      <c r="F2863" s="69">
        <f>SUM(F2860:F2862)</f>
        <v>1250</v>
      </c>
      <c r="G2863" s="73">
        <f>SUM(G2860:G2862)</f>
        <v>1</v>
      </c>
      <c r="H2863" s="56">
        <f>$J$2715</f>
        <v>96246.127899750179</v>
      </c>
    </row>
    <row r="2866" spans="1:9" x14ac:dyDescent="0.2">
      <c r="A2866" s="2" t="str">
        <f>D262</f>
        <v>PM Event #07</v>
      </c>
      <c r="C2866" s="2" t="str">
        <f>J351</f>
        <v>Describe</v>
      </c>
      <c r="D2866" s="2">
        <f>H351</f>
        <v>0</v>
      </c>
      <c r="E2866" s="67">
        <f>K351</f>
        <v>0</v>
      </c>
      <c r="F2866" s="2">
        <f>D2866*E2866</f>
        <v>0</v>
      </c>
      <c r="G2866" s="76">
        <f>IF(F2869=0,0,F2866/F2869)</f>
        <v>0</v>
      </c>
      <c r="H2866" s="52">
        <f>H2869*G2866</f>
        <v>0</v>
      </c>
      <c r="I2866" s="126">
        <f>IF(D2866=0,0,H2866/D2866)</f>
        <v>0</v>
      </c>
    </row>
    <row r="2867" spans="1:9" x14ac:dyDescent="0.2">
      <c r="C2867" s="2" t="str">
        <f>J352</f>
        <v>Describe</v>
      </c>
      <c r="D2867" s="2">
        <f>H352</f>
        <v>0</v>
      </c>
      <c r="E2867" s="67">
        <f>K352</f>
        <v>0</v>
      </c>
      <c r="F2867" s="2">
        <f>D2867*E2867</f>
        <v>0</v>
      </c>
      <c r="G2867" s="76">
        <f>IF(F2869=0,0,F2867/F2869)</f>
        <v>0</v>
      </c>
      <c r="H2867" s="52">
        <f>H2869*G2867</f>
        <v>0</v>
      </c>
      <c r="I2867" s="126">
        <f>IF(D2867=0,0,H2867/D2867)</f>
        <v>0</v>
      </c>
    </row>
    <row r="2868" spans="1:9" x14ac:dyDescent="0.2">
      <c r="C2868" s="2" t="str">
        <f>J353</f>
        <v>Describe</v>
      </c>
      <c r="D2868" s="42">
        <f>H353</f>
        <v>0</v>
      </c>
      <c r="E2868" s="67">
        <f>K353</f>
        <v>0</v>
      </c>
      <c r="F2868" s="42">
        <f>D2868*E2868</f>
        <v>0</v>
      </c>
      <c r="G2868" s="249">
        <f>IF(F2869=0,0,F2868/F2869)</f>
        <v>0</v>
      </c>
      <c r="H2868" s="99">
        <f>H2869*G2868</f>
        <v>0</v>
      </c>
      <c r="I2868" s="126">
        <f>IF(D2868=0,0,H2868/D2868)</f>
        <v>0</v>
      </c>
    </row>
    <row r="2869" spans="1:9" x14ac:dyDescent="0.2">
      <c r="D2869" s="69">
        <f>SUM(D2866:D2868)</f>
        <v>0</v>
      </c>
      <c r="F2869" s="69">
        <f>SUM(F2866:F2868)</f>
        <v>0</v>
      </c>
      <c r="G2869" s="73">
        <f>SUM(G2866:G2868)</f>
        <v>0</v>
      </c>
      <c r="H2869" s="56">
        <f>$J$2716</f>
        <v>0</v>
      </c>
    </row>
    <row r="2872" spans="1:9" x14ac:dyDescent="0.2">
      <c r="A2872" s="2" t="str">
        <f>D264</f>
        <v>PM Event #08</v>
      </c>
      <c r="C2872" s="2" t="str">
        <f>J355</f>
        <v>Describe</v>
      </c>
      <c r="D2872" s="2">
        <f>H355</f>
        <v>0</v>
      </c>
      <c r="E2872" s="67">
        <f>K355</f>
        <v>0</v>
      </c>
      <c r="F2872" s="2">
        <f>D2872*E2872</f>
        <v>0</v>
      </c>
      <c r="G2872" s="76">
        <f>IF(F2875=0,0,F2872/F2875)</f>
        <v>0</v>
      </c>
      <c r="H2872" s="52">
        <f>H2875*G2872</f>
        <v>0</v>
      </c>
      <c r="I2872" s="126">
        <f>IF(D2872=0,0,H2872/D2872)</f>
        <v>0</v>
      </c>
    </row>
    <row r="2873" spans="1:9" x14ac:dyDescent="0.2">
      <c r="C2873" s="2" t="str">
        <f>J356</f>
        <v>Describe</v>
      </c>
      <c r="D2873" s="2">
        <f>H356</f>
        <v>0</v>
      </c>
      <c r="E2873" s="67">
        <f>K356</f>
        <v>0</v>
      </c>
      <c r="F2873" s="2">
        <f>D2873*E2873</f>
        <v>0</v>
      </c>
      <c r="G2873" s="76">
        <f>IF(F2875=0,0,F2873/F2875)</f>
        <v>0</v>
      </c>
      <c r="H2873" s="52">
        <f>H2875*G2873</f>
        <v>0</v>
      </c>
      <c r="I2873" s="126">
        <f>IF(D2873=0,0,H2873/D2873)</f>
        <v>0</v>
      </c>
    </row>
    <row r="2874" spans="1:9" x14ac:dyDescent="0.2">
      <c r="C2874" s="2" t="str">
        <f>J357</f>
        <v>Describe</v>
      </c>
      <c r="D2874" s="42">
        <f>H357</f>
        <v>0</v>
      </c>
      <c r="E2874" s="67">
        <f>K357</f>
        <v>0</v>
      </c>
      <c r="F2874" s="42">
        <f>D2874*E2874</f>
        <v>0</v>
      </c>
      <c r="G2874" s="249">
        <f>IF(F2875=0,0,F2874/F2875)</f>
        <v>0</v>
      </c>
      <c r="H2874" s="99">
        <f>H2875*G2874</f>
        <v>0</v>
      </c>
      <c r="I2874" s="126">
        <f>IF(D2874=0,0,H2874/D2874)</f>
        <v>0</v>
      </c>
    </row>
    <row r="2875" spans="1:9" x14ac:dyDescent="0.2">
      <c r="D2875" s="69">
        <f>SUM(D2872:D2874)</f>
        <v>0</v>
      </c>
      <c r="F2875" s="69">
        <f>SUM(F2872:F2874)</f>
        <v>0</v>
      </c>
      <c r="G2875" s="73">
        <f>SUM(G2872:G2874)</f>
        <v>0</v>
      </c>
      <c r="H2875" s="56">
        <f>$J$2717</f>
        <v>0</v>
      </c>
    </row>
    <row r="2881" spans="1:9" x14ac:dyDescent="0.2">
      <c r="A2881" s="42" t="s">
        <v>350</v>
      </c>
      <c r="I2881" s="244" t="s">
        <v>357</v>
      </c>
    </row>
    <row r="2882" spans="1:9" x14ac:dyDescent="0.2">
      <c r="A2882" s="2" t="str">
        <f>A2</f>
        <v>Plumbco, Inc.</v>
      </c>
      <c r="H2882" s="148"/>
      <c r="I2882" s="250" t="s">
        <v>289</v>
      </c>
    </row>
    <row r="2883" spans="1:9" x14ac:dyDescent="0.2">
      <c r="H2883" s="218">
        <f ca="1">NOW()</f>
        <v>43970.333883912041</v>
      </c>
      <c r="I2883" s="219">
        <f ca="1">NOW()</f>
        <v>43970.333883912041</v>
      </c>
    </row>
    <row r="2886" spans="1:9" x14ac:dyDescent="0.2">
      <c r="C2886" s="387" t="s">
        <v>23</v>
      </c>
      <c r="D2886" s="388"/>
      <c r="E2886" s="15"/>
      <c r="G2886" s="387" t="s">
        <v>401</v>
      </c>
      <c r="H2886" s="389"/>
      <c r="I2886" s="388"/>
    </row>
    <row r="2887" spans="1:9" x14ac:dyDescent="0.2">
      <c r="C2887" s="98" t="s">
        <v>178</v>
      </c>
      <c r="D2887" s="98" t="s">
        <v>351</v>
      </c>
      <c r="E2887" s="18" t="s">
        <v>210</v>
      </c>
      <c r="G2887" s="98" t="s">
        <v>352</v>
      </c>
      <c r="H2887" s="98" t="s">
        <v>353</v>
      </c>
      <c r="I2887" s="98" t="s">
        <v>95</v>
      </c>
    </row>
    <row r="2889" spans="1:9" x14ac:dyDescent="0.2">
      <c r="A2889" s="2" t="str">
        <f t="shared" ref="A2889:A2900" si="318">A2708</f>
        <v>Rubber</v>
      </c>
      <c r="C2889" s="2">
        <f t="shared" ref="C2889:E2898" si="319">D2708</f>
        <v>1000000</v>
      </c>
      <c r="D2889" s="2" t="str">
        <f t="shared" si="319"/>
        <v>Pounds</v>
      </c>
      <c r="E2889" s="248">
        <f t="shared" si="319"/>
        <v>0.46030970357967532</v>
      </c>
      <c r="G2889" s="52">
        <f>C2889*E2889</f>
        <v>460309.70357967535</v>
      </c>
      <c r="H2889" s="52">
        <f t="shared" ref="H2889:H2900" si="320">D309</f>
        <v>5000000</v>
      </c>
      <c r="I2889" s="52">
        <f>G2889+H2889</f>
        <v>5460309.7035796754</v>
      </c>
    </row>
    <row r="2890" spans="1:9" x14ac:dyDescent="0.2">
      <c r="A2890" s="2" t="str">
        <f t="shared" si="318"/>
        <v>T/P Supp #02</v>
      </c>
      <c r="C2890" s="2">
        <f t="shared" si="319"/>
        <v>0</v>
      </c>
      <c r="D2890" s="2" t="str">
        <f t="shared" si="319"/>
        <v>Items</v>
      </c>
      <c r="E2890" s="248">
        <f t="shared" si="319"/>
        <v>0</v>
      </c>
      <c r="G2890" s="52">
        <f t="shared" ref="G2890:G2902" si="321">C2890*E2890</f>
        <v>0</v>
      </c>
      <c r="H2890" s="52">
        <f t="shared" si="320"/>
        <v>0</v>
      </c>
      <c r="I2890" s="52">
        <f t="shared" ref="I2890:I2902" si="322">G2890+H2890</f>
        <v>0</v>
      </c>
    </row>
    <row r="2891" spans="1:9" x14ac:dyDescent="0.2">
      <c r="A2891" s="2" t="str">
        <f t="shared" si="318"/>
        <v>T/P Supp #03</v>
      </c>
      <c r="C2891" s="52">
        <f t="shared" si="319"/>
        <v>0</v>
      </c>
      <c r="D2891" s="2" t="str">
        <f t="shared" si="319"/>
        <v>Items</v>
      </c>
      <c r="E2891" s="76">
        <f t="shared" si="319"/>
        <v>0</v>
      </c>
      <c r="G2891" s="52">
        <f t="shared" si="321"/>
        <v>0</v>
      </c>
      <c r="H2891" s="52">
        <f t="shared" si="320"/>
        <v>0</v>
      </c>
      <c r="I2891" s="52">
        <f t="shared" si="322"/>
        <v>0</v>
      </c>
    </row>
    <row r="2892" spans="1:9" x14ac:dyDescent="0.2">
      <c r="A2892" s="2" t="str">
        <f t="shared" si="318"/>
        <v>T/P Supp #04</v>
      </c>
      <c r="C2892" s="52">
        <f t="shared" si="319"/>
        <v>0</v>
      </c>
      <c r="D2892" s="2" t="str">
        <f t="shared" si="319"/>
        <v>Items</v>
      </c>
      <c r="E2892" s="76">
        <f t="shared" si="319"/>
        <v>0</v>
      </c>
      <c r="G2892" s="52">
        <f t="shared" si="321"/>
        <v>0</v>
      </c>
      <c r="H2892" s="52">
        <f t="shared" si="320"/>
        <v>0</v>
      </c>
      <c r="I2892" s="52">
        <f t="shared" si="322"/>
        <v>0</v>
      </c>
    </row>
    <row r="2893" spans="1:9" x14ac:dyDescent="0.2">
      <c r="A2893" s="2" t="str">
        <f t="shared" si="318"/>
        <v>T/P Supp #05</v>
      </c>
      <c r="C2893" s="52">
        <f t="shared" si="319"/>
        <v>0</v>
      </c>
      <c r="D2893" s="2" t="str">
        <f t="shared" si="319"/>
        <v>Items</v>
      </c>
      <c r="E2893" s="76">
        <f t="shared" si="319"/>
        <v>0</v>
      </c>
      <c r="G2893" s="52">
        <f t="shared" si="321"/>
        <v>0</v>
      </c>
      <c r="H2893" s="52">
        <f t="shared" si="320"/>
        <v>0</v>
      </c>
      <c r="I2893" s="52">
        <f t="shared" si="322"/>
        <v>0</v>
      </c>
    </row>
    <row r="2894" spans="1:9" x14ac:dyDescent="0.2">
      <c r="A2894" s="2" t="str">
        <f t="shared" si="318"/>
        <v>T/P Supp #06</v>
      </c>
      <c r="C2894" s="52">
        <f t="shared" si="319"/>
        <v>0</v>
      </c>
      <c r="D2894" s="2" t="str">
        <f t="shared" si="319"/>
        <v>Items</v>
      </c>
      <c r="E2894" s="76">
        <f t="shared" si="319"/>
        <v>0</v>
      </c>
      <c r="G2894" s="52">
        <f t="shared" si="321"/>
        <v>0</v>
      </c>
      <c r="H2894" s="52">
        <f t="shared" si="320"/>
        <v>0</v>
      </c>
      <c r="I2894" s="52">
        <f t="shared" si="322"/>
        <v>0</v>
      </c>
    </row>
    <row r="2895" spans="1:9" x14ac:dyDescent="0.2">
      <c r="A2895" s="2" t="str">
        <f t="shared" si="318"/>
        <v>Purch Comps</v>
      </c>
      <c r="C2895" s="52">
        <f t="shared" si="319"/>
        <v>2000000</v>
      </c>
      <c r="D2895" s="2" t="str">
        <f t="shared" si="319"/>
        <v>Purchase $</v>
      </c>
      <c r="E2895" s="76">
        <f t="shared" si="319"/>
        <v>0.17919837561843957</v>
      </c>
      <c r="G2895" s="52">
        <f t="shared" si="321"/>
        <v>358396.75123687915</v>
      </c>
      <c r="H2895" s="52">
        <f t="shared" si="320"/>
        <v>2000000</v>
      </c>
      <c r="I2895" s="52">
        <f t="shared" si="322"/>
        <v>2358396.7512368793</v>
      </c>
    </row>
    <row r="2896" spans="1:9" x14ac:dyDescent="0.2">
      <c r="A2896" s="2" t="str">
        <f t="shared" si="318"/>
        <v>Pkg Material</v>
      </c>
      <c r="C2896" s="52">
        <f t="shared" si="319"/>
        <v>1000000</v>
      </c>
      <c r="D2896" s="2" t="str">
        <f t="shared" si="319"/>
        <v>Purchase $</v>
      </c>
      <c r="E2896" s="76">
        <f t="shared" si="319"/>
        <v>0.14474726659509096</v>
      </c>
      <c r="G2896" s="52">
        <f t="shared" si="321"/>
        <v>144747.26659509097</v>
      </c>
      <c r="H2896" s="52">
        <f t="shared" si="320"/>
        <v>1000000</v>
      </c>
      <c r="I2896" s="52">
        <f t="shared" si="322"/>
        <v>1144747.266595091</v>
      </c>
    </row>
    <row r="2897" spans="1:9" x14ac:dyDescent="0.2">
      <c r="A2897" s="2" t="str">
        <f t="shared" si="318"/>
        <v>Molds</v>
      </c>
      <c r="C2897" s="52">
        <f t="shared" si="319"/>
        <v>350000</v>
      </c>
      <c r="D2897" s="2" t="str">
        <f t="shared" si="319"/>
        <v>Purchase $</v>
      </c>
      <c r="E2897" s="76">
        <f t="shared" si="319"/>
        <v>0.43375183506280185</v>
      </c>
      <c r="G2897" s="52">
        <f t="shared" si="321"/>
        <v>151813.14227198064</v>
      </c>
      <c r="H2897" s="52">
        <f t="shared" si="320"/>
        <v>350000</v>
      </c>
      <c r="I2897" s="52">
        <f t="shared" si="322"/>
        <v>501813.14227198064</v>
      </c>
    </row>
    <row r="2898" spans="1:9" x14ac:dyDescent="0.2">
      <c r="A2898" s="2" t="str">
        <f t="shared" si="318"/>
        <v>T/P Supp #10</v>
      </c>
      <c r="C2898" s="52">
        <f t="shared" si="319"/>
        <v>0</v>
      </c>
      <c r="D2898" s="2" t="str">
        <f t="shared" si="319"/>
        <v>Purchase $</v>
      </c>
      <c r="E2898" s="76">
        <f t="shared" si="319"/>
        <v>0</v>
      </c>
      <c r="G2898" s="52">
        <f t="shared" si="321"/>
        <v>0</v>
      </c>
      <c r="H2898" s="52">
        <f t="shared" si="320"/>
        <v>0</v>
      </c>
      <c r="I2898" s="52">
        <f t="shared" si="322"/>
        <v>0</v>
      </c>
    </row>
    <row r="2899" spans="1:9" x14ac:dyDescent="0.2">
      <c r="A2899" s="2" t="str">
        <f t="shared" si="318"/>
        <v>T/P Supp #11</v>
      </c>
      <c r="C2899" s="52">
        <f t="shared" ref="C2899:E2900" si="323">D2718</f>
        <v>0</v>
      </c>
      <c r="D2899" s="2" t="str">
        <f t="shared" si="323"/>
        <v>Purchase $</v>
      </c>
      <c r="E2899" s="76">
        <f t="shared" si="323"/>
        <v>0</v>
      </c>
      <c r="G2899" s="52">
        <f t="shared" si="321"/>
        <v>0</v>
      </c>
      <c r="H2899" s="52">
        <f t="shared" si="320"/>
        <v>0</v>
      </c>
      <c r="I2899" s="52">
        <f t="shared" si="322"/>
        <v>0</v>
      </c>
    </row>
    <row r="2900" spans="1:9" x14ac:dyDescent="0.2">
      <c r="A2900" s="2" t="str">
        <f t="shared" si="318"/>
        <v>T/P Supp #12</v>
      </c>
      <c r="C2900" s="52">
        <f t="shared" si="323"/>
        <v>0</v>
      </c>
      <c r="D2900" s="2" t="str">
        <f t="shared" si="323"/>
        <v>Purchase $</v>
      </c>
      <c r="E2900" s="76">
        <f t="shared" si="323"/>
        <v>0</v>
      </c>
      <c r="G2900" s="52">
        <f t="shared" si="321"/>
        <v>0</v>
      </c>
      <c r="H2900" s="52">
        <f t="shared" si="320"/>
        <v>0</v>
      </c>
      <c r="I2900" s="52">
        <f t="shared" si="322"/>
        <v>0</v>
      </c>
    </row>
    <row r="2902" spans="1:9" x14ac:dyDescent="0.2">
      <c r="A2902" s="2" t="str">
        <f>A2721</f>
        <v>Prod Labor</v>
      </c>
      <c r="C2902" s="2">
        <f t="shared" ref="C2902:E2904" si="324">D2721</f>
        <v>65150</v>
      </c>
      <c r="D2902" s="2" t="str">
        <f t="shared" si="324"/>
        <v>Labor Hours</v>
      </c>
      <c r="E2902" s="126">
        <f t="shared" si="324"/>
        <v>35.421144019519552</v>
      </c>
      <c r="G2902" s="52">
        <f t="shared" si="321"/>
        <v>2307687.532871699</v>
      </c>
      <c r="I2902" s="52">
        <f t="shared" si="322"/>
        <v>2307687.532871699</v>
      </c>
    </row>
    <row r="2903" spans="1:9" x14ac:dyDescent="0.2">
      <c r="A2903" s="2" t="str">
        <f>A2722</f>
        <v>Prod Labor B</v>
      </c>
      <c r="C2903" s="2">
        <f t="shared" si="324"/>
        <v>0</v>
      </c>
      <c r="D2903" s="2" t="str">
        <f t="shared" si="324"/>
        <v>Labor Hours</v>
      </c>
      <c r="E2903" s="126">
        <f t="shared" si="324"/>
        <v>0</v>
      </c>
      <c r="G2903" s="52">
        <f>C2903*E2903</f>
        <v>0</v>
      </c>
      <c r="I2903" s="52">
        <f>G2903+H2903</f>
        <v>0</v>
      </c>
    </row>
    <row r="2904" spans="1:9" x14ac:dyDescent="0.2">
      <c r="A2904" s="2" t="str">
        <f>A2723</f>
        <v>Prod Labor C</v>
      </c>
      <c r="C2904" s="2">
        <f t="shared" si="324"/>
        <v>0</v>
      </c>
      <c r="D2904" s="2" t="str">
        <f t="shared" si="324"/>
        <v>Labor Hours</v>
      </c>
      <c r="E2904" s="126">
        <f t="shared" si="324"/>
        <v>0</v>
      </c>
      <c r="G2904" s="52">
        <f>C2904*E2904</f>
        <v>0</v>
      </c>
      <c r="I2904" s="52">
        <f>G2904+H2904</f>
        <v>0</v>
      </c>
    </row>
    <row r="2905" spans="1:9" x14ac:dyDescent="0.2">
      <c r="A2905" s="2" t="str">
        <f>A2724</f>
        <v>Prod Labor D</v>
      </c>
      <c r="C2905" s="2">
        <f t="shared" ref="C2905:E2906" si="325">D2724</f>
        <v>0</v>
      </c>
      <c r="D2905" s="2" t="str">
        <f t="shared" si="325"/>
        <v>Labor Hours</v>
      </c>
      <c r="E2905" s="126">
        <f t="shared" si="325"/>
        <v>0</v>
      </c>
      <c r="G2905" s="52">
        <f>C2905*E2905</f>
        <v>0</v>
      </c>
      <c r="I2905" s="52">
        <f>G2905+H2905</f>
        <v>0</v>
      </c>
    </row>
    <row r="2906" spans="1:9" x14ac:dyDescent="0.2">
      <c r="A2906" s="2" t="str">
        <f>A2725</f>
        <v>PrdContrLab</v>
      </c>
      <c r="C2906" s="2">
        <f t="shared" si="325"/>
        <v>0</v>
      </c>
      <c r="D2906" s="2" t="str">
        <f t="shared" si="325"/>
        <v>Labor Hours</v>
      </c>
      <c r="E2906" s="126">
        <f t="shared" si="325"/>
        <v>0</v>
      </c>
      <c r="G2906" s="52">
        <f>C2906*E2906</f>
        <v>0</v>
      </c>
      <c r="I2906" s="52">
        <f>G2906+H2906</f>
        <v>0</v>
      </c>
    </row>
    <row r="2908" spans="1:9" x14ac:dyDescent="0.2">
      <c r="A2908" s="2" t="str">
        <f>A2728</f>
        <v>Press Set-Ups</v>
      </c>
      <c r="C2908" s="2">
        <f>D2770</f>
        <v>6920</v>
      </c>
      <c r="D2908" s="2" t="str">
        <f>C2770</f>
        <v>60-Minute</v>
      </c>
      <c r="E2908" s="126">
        <f>I2770</f>
        <v>42.704900559269625</v>
      </c>
      <c r="G2908" s="52">
        <f t="shared" ref="G2908:G2916" si="326">C2908*E2908</f>
        <v>295517.91187014582</v>
      </c>
      <c r="I2908" s="52">
        <f t="shared" ref="I2908:I2916" si="327">G2908+H2908</f>
        <v>295517.91187014582</v>
      </c>
    </row>
    <row r="2909" spans="1:9" x14ac:dyDescent="0.2">
      <c r="C2909" s="2">
        <f>D2771</f>
        <v>5600</v>
      </c>
      <c r="D2909" s="2" t="str">
        <f>C2771</f>
        <v>90-Minute</v>
      </c>
      <c r="E2909" s="126">
        <f>I2771</f>
        <v>64.057350838904441</v>
      </c>
      <c r="G2909" s="52">
        <f t="shared" si="326"/>
        <v>358721.16469786485</v>
      </c>
      <c r="I2909" s="52">
        <f t="shared" si="327"/>
        <v>358721.16469786485</v>
      </c>
    </row>
    <row r="2910" spans="1:9" x14ac:dyDescent="0.2">
      <c r="C2910" s="2">
        <f>D2772</f>
        <v>0</v>
      </c>
      <c r="D2910" s="2" t="str">
        <f>C2772</f>
        <v>Describe</v>
      </c>
      <c r="E2910" s="126">
        <f>I2772</f>
        <v>0</v>
      </c>
      <c r="G2910" s="52">
        <f t="shared" si="326"/>
        <v>0</v>
      </c>
      <c r="I2910" s="52">
        <f t="shared" si="327"/>
        <v>0</v>
      </c>
    </row>
    <row r="2911" spans="1:9" x14ac:dyDescent="0.2">
      <c r="A2911" s="2" t="str">
        <f>A2729</f>
        <v>ProWtEvnt 02</v>
      </c>
      <c r="C2911" s="2">
        <f>D2776</f>
        <v>0</v>
      </c>
      <c r="D2911" s="2" t="str">
        <f>C2776</f>
        <v>Describe</v>
      </c>
      <c r="E2911" s="126">
        <f>I2776</f>
        <v>0</v>
      </c>
      <c r="G2911" s="52">
        <f t="shared" si="326"/>
        <v>0</v>
      </c>
      <c r="I2911" s="52">
        <f t="shared" si="327"/>
        <v>0</v>
      </c>
    </row>
    <row r="2912" spans="1:9" x14ac:dyDescent="0.2">
      <c r="C2912" s="2">
        <f>D2777</f>
        <v>0</v>
      </c>
      <c r="D2912" s="2" t="str">
        <f>C2777</f>
        <v>Describe</v>
      </c>
      <c r="E2912" s="126">
        <f>I2777</f>
        <v>0</v>
      </c>
      <c r="G2912" s="52">
        <f t="shared" si="326"/>
        <v>0</v>
      </c>
      <c r="I2912" s="52">
        <f t="shared" si="327"/>
        <v>0</v>
      </c>
    </row>
    <row r="2913" spans="1:9" x14ac:dyDescent="0.2">
      <c r="C2913" s="2">
        <f>D2778</f>
        <v>0</v>
      </c>
      <c r="D2913" s="2" t="str">
        <f>C2778</f>
        <v>Describe</v>
      </c>
      <c r="E2913" s="126">
        <f>I2778</f>
        <v>0</v>
      </c>
      <c r="G2913" s="52">
        <f t="shared" si="326"/>
        <v>0</v>
      </c>
      <c r="I2913" s="52">
        <f t="shared" si="327"/>
        <v>0</v>
      </c>
    </row>
    <row r="2914" spans="1:9" x14ac:dyDescent="0.2">
      <c r="A2914" s="2" t="str">
        <f>A2730</f>
        <v>ProWtEvnt 03</v>
      </c>
      <c r="C2914" s="2">
        <f>D2782</f>
        <v>0</v>
      </c>
      <c r="D2914" s="2" t="str">
        <f>C2782</f>
        <v>Describe</v>
      </c>
      <c r="E2914" s="126">
        <f>I2782</f>
        <v>0</v>
      </c>
      <c r="G2914" s="52">
        <f t="shared" si="326"/>
        <v>0</v>
      </c>
      <c r="I2914" s="52">
        <f t="shared" si="327"/>
        <v>0</v>
      </c>
    </row>
    <row r="2915" spans="1:9" x14ac:dyDescent="0.2">
      <c r="C2915" s="2">
        <f>D2783</f>
        <v>0</v>
      </c>
      <c r="D2915" s="2" t="str">
        <f>C2783</f>
        <v>Describe</v>
      </c>
      <c r="E2915" s="126">
        <f>I2783</f>
        <v>0</v>
      </c>
      <c r="G2915" s="52">
        <f t="shared" si="326"/>
        <v>0</v>
      </c>
      <c r="I2915" s="52">
        <f t="shared" si="327"/>
        <v>0</v>
      </c>
    </row>
    <row r="2916" spans="1:9" x14ac:dyDescent="0.2">
      <c r="C2916" s="2">
        <f>D2784</f>
        <v>0</v>
      </c>
      <c r="D2916" s="2" t="str">
        <f>C2784</f>
        <v>Describe</v>
      </c>
      <c r="E2916" s="126">
        <f>I2784</f>
        <v>0</v>
      </c>
      <c r="G2916" s="52">
        <f t="shared" si="326"/>
        <v>0</v>
      </c>
      <c r="I2916" s="52">
        <f t="shared" si="327"/>
        <v>0</v>
      </c>
    </row>
    <row r="2917" spans="1:9" x14ac:dyDescent="0.2">
      <c r="A2917" s="2" t="str">
        <f t="shared" ref="A2917:A2922" si="328">A2731</f>
        <v>Shearing</v>
      </c>
      <c r="C2917" s="2">
        <f t="shared" ref="C2917:E2922" si="329">D2731</f>
        <v>3300</v>
      </c>
      <c r="D2917" s="2" t="str">
        <f t="shared" si="329"/>
        <v>Equip Hours</v>
      </c>
      <c r="E2917" s="126">
        <f t="shared" si="329"/>
        <v>13.352170330051555</v>
      </c>
      <c r="G2917" s="52">
        <f t="shared" ref="G2917:G2922" si="330">C2917*E2917</f>
        <v>44062.162089170131</v>
      </c>
      <c r="I2917" s="52">
        <f t="shared" ref="I2917:I2922" si="331">G2917+H2917</f>
        <v>44062.162089170131</v>
      </c>
    </row>
    <row r="2918" spans="1:9" x14ac:dyDescent="0.2">
      <c r="A2918" s="2" t="str">
        <f t="shared" si="328"/>
        <v>Press &lt; 75T</v>
      </c>
      <c r="C2918" s="2">
        <f t="shared" si="329"/>
        <v>10300</v>
      </c>
      <c r="D2918" s="2" t="str">
        <f t="shared" si="329"/>
        <v>Equip Hours</v>
      </c>
      <c r="E2918" s="126">
        <f t="shared" si="329"/>
        <v>41.734254687293102</v>
      </c>
      <c r="G2918" s="52">
        <f t="shared" si="330"/>
        <v>429862.82327911898</v>
      </c>
      <c r="I2918" s="52">
        <f t="shared" si="331"/>
        <v>429862.82327911898</v>
      </c>
    </row>
    <row r="2919" spans="1:9" x14ac:dyDescent="0.2">
      <c r="A2919" s="2" t="str">
        <f t="shared" si="328"/>
        <v>Pres 75T-125T</v>
      </c>
      <c r="C2919" s="2">
        <f t="shared" si="329"/>
        <v>6000</v>
      </c>
      <c r="D2919" s="2" t="str">
        <f t="shared" si="329"/>
        <v>Equip Hours</v>
      </c>
      <c r="E2919" s="126">
        <f t="shared" si="329"/>
        <v>68.649984566517404</v>
      </c>
      <c r="G2919" s="52">
        <f t="shared" si="330"/>
        <v>411899.90739910444</v>
      </c>
      <c r="I2919" s="52">
        <f t="shared" si="331"/>
        <v>411899.90739910444</v>
      </c>
    </row>
    <row r="2920" spans="1:9" x14ac:dyDescent="0.2">
      <c r="A2920" s="2" t="str">
        <f t="shared" si="328"/>
        <v>Press &gt; 125T</v>
      </c>
      <c r="C2920" s="2">
        <f t="shared" si="329"/>
        <v>7800</v>
      </c>
      <c r="D2920" s="2" t="str">
        <f t="shared" si="329"/>
        <v>Equip Hours</v>
      </c>
      <c r="E2920" s="126">
        <f t="shared" si="329"/>
        <v>69.174508953645173</v>
      </c>
      <c r="G2920" s="52">
        <f t="shared" si="330"/>
        <v>539561.16983843234</v>
      </c>
      <c r="I2920" s="52">
        <f t="shared" si="331"/>
        <v>539561.16983843234</v>
      </c>
    </row>
    <row r="2921" spans="1:9" x14ac:dyDescent="0.2">
      <c r="A2921" s="2" t="str">
        <f t="shared" si="328"/>
        <v>Packaging</v>
      </c>
      <c r="C2921" s="2">
        <f t="shared" si="329"/>
        <v>11200</v>
      </c>
      <c r="D2921" s="2" t="str">
        <f t="shared" si="329"/>
        <v>Equip Hours</v>
      </c>
      <c r="E2921" s="126">
        <f t="shared" si="329"/>
        <v>18.772872035868328</v>
      </c>
      <c r="G2921" s="52">
        <f t="shared" si="330"/>
        <v>210256.16680172528</v>
      </c>
      <c r="I2921" s="52">
        <f t="shared" si="331"/>
        <v>210256.16680172528</v>
      </c>
    </row>
    <row r="2922" spans="1:9" x14ac:dyDescent="0.2">
      <c r="A2922" s="2" t="str">
        <f t="shared" si="328"/>
        <v>Equip Hour 06</v>
      </c>
      <c r="C2922" s="2">
        <f t="shared" si="329"/>
        <v>0</v>
      </c>
      <c r="D2922" s="2" t="str">
        <f t="shared" si="329"/>
        <v>Equip Hours</v>
      </c>
      <c r="E2922" s="126">
        <f t="shared" si="329"/>
        <v>0</v>
      </c>
      <c r="G2922" s="99">
        <f t="shared" si="330"/>
        <v>0</v>
      </c>
      <c r="H2922" s="42"/>
      <c r="I2922" s="99">
        <f t="shared" si="331"/>
        <v>0</v>
      </c>
    </row>
    <row r="2923" spans="1:9" x14ac:dyDescent="0.2">
      <c r="E2923" s="126"/>
      <c r="G2923" s="52"/>
      <c r="I2923" s="52"/>
    </row>
    <row r="2924" spans="1:9" x14ac:dyDescent="0.2">
      <c r="B2924" s="4" t="s">
        <v>313</v>
      </c>
      <c r="E2924" s="126"/>
      <c r="G2924" s="52">
        <f>SUM(G2888:G2922)</f>
        <v>5712835.702530886</v>
      </c>
      <c r="H2924" s="52">
        <f>SUM(H2888:H2922)</f>
        <v>8350000</v>
      </c>
      <c r="I2924" s="52">
        <f>SUM(I2888:I2922)</f>
        <v>14062835.702530887</v>
      </c>
    </row>
    <row r="2925" spans="1:9" x14ac:dyDescent="0.2">
      <c r="E2925" s="126"/>
      <c r="G2925" s="52"/>
      <c r="I2925" s="52"/>
    </row>
    <row r="2926" spans="1:9" x14ac:dyDescent="0.2">
      <c r="E2926" s="126"/>
      <c r="G2926" s="52"/>
      <c r="I2926" s="52"/>
    </row>
    <row r="2927" spans="1:9" x14ac:dyDescent="0.2">
      <c r="E2927" s="126"/>
      <c r="G2927" s="52"/>
      <c r="I2927" s="52"/>
    </row>
    <row r="2928" spans="1:9" x14ac:dyDescent="0.2">
      <c r="E2928" s="126"/>
      <c r="G2928" s="52"/>
      <c r="I2928" s="52"/>
    </row>
    <row r="2929" spans="1:9" x14ac:dyDescent="0.2">
      <c r="E2929" s="126"/>
      <c r="G2929" s="52"/>
      <c r="I2929" s="52"/>
    </row>
    <row r="2930" spans="1:9" x14ac:dyDescent="0.2">
      <c r="E2930" s="126"/>
      <c r="G2930" s="52"/>
      <c r="I2930" s="52"/>
    </row>
    <row r="2931" spans="1:9" x14ac:dyDescent="0.2">
      <c r="E2931" s="126"/>
      <c r="G2931" s="52"/>
      <c r="I2931" s="52"/>
    </row>
    <row r="2932" spans="1:9" x14ac:dyDescent="0.2">
      <c r="E2932" s="126"/>
      <c r="G2932" s="52"/>
      <c r="I2932" s="52"/>
    </row>
    <row r="2933" spans="1:9" x14ac:dyDescent="0.2">
      <c r="E2933" s="126"/>
      <c r="G2933" s="52"/>
      <c r="I2933" s="52"/>
    </row>
    <row r="2934" spans="1:9" x14ac:dyDescent="0.2">
      <c r="E2934" s="126"/>
      <c r="G2934" s="52"/>
      <c r="I2934" s="52"/>
    </row>
    <row r="2935" spans="1:9" x14ac:dyDescent="0.2">
      <c r="E2935" s="126"/>
      <c r="G2935" s="52"/>
      <c r="I2935" s="52"/>
    </row>
    <row r="2936" spans="1:9" x14ac:dyDescent="0.2">
      <c r="E2936" s="126"/>
      <c r="G2936" s="52"/>
      <c r="I2936" s="52"/>
    </row>
    <row r="2937" spans="1:9" x14ac:dyDescent="0.2">
      <c r="E2937" s="126"/>
      <c r="G2937" s="52"/>
      <c r="I2937" s="52"/>
    </row>
    <row r="2938" spans="1:9" x14ac:dyDescent="0.2">
      <c r="E2938" s="126"/>
      <c r="G2938" s="52"/>
      <c r="I2938" s="52"/>
    </row>
    <row r="2939" spans="1:9" x14ac:dyDescent="0.2">
      <c r="E2939" s="126"/>
      <c r="G2939" s="52"/>
      <c r="I2939" s="52"/>
    </row>
    <row r="2940" spans="1:9" x14ac:dyDescent="0.2">
      <c r="E2940" s="126"/>
      <c r="G2940" s="52"/>
      <c r="I2940" s="52"/>
    </row>
    <row r="2941" spans="1:9" x14ac:dyDescent="0.2">
      <c r="A2941" s="42" t="s">
        <v>350</v>
      </c>
      <c r="I2941" s="244" t="s">
        <v>357</v>
      </c>
    </row>
    <row r="2942" spans="1:9" x14ac:dyDescent="0.2">
      <c r="A2942" s="2" t="str">
        <f>A62</f>
        <v>Plumbco, Inc.</v>
      </c>
      <c r="H2942" s="148"/>
      <c r="I2942" s="216" t="s">
        <v>290</v>
      </c>
    </row>
    <row r="2943" spans="1:9" x14ac:dyDescent="0.2">
      <c r="H2943" s="218">
        <f ca="1">NOW()</f>
        <v>43970.333883912041</v>
      </c>
      <c r="I2943" s="219">
        <f ca="1">NOW()</f>
        <v>43970.333883912041</v>
      </c>
    </row>
    <row r="2946" spans="1:9" x14ac:dyDescent="0.2">
      <c r="C2946" s="387" t="s">
        <v>23</v>
      </c>
      <c r="D2946" s="388"/>
      <c r="E2946" s="15"/>
      <c r="G2946" s="387" t="s">
        <v>401</v>
      </c>
      <c r="H2946" s="389"/>
      <c r="I2946" s="388"/>
    </row>
    <row r="2947" spans="1:9" x14ac:dyDescent="0.2">
      <c r="C2947" s="98" t="s">
        <v>178</v>
      </c>
      <c r="D2947" s="98" t="s">
        <v>351</v>
      </c>
      <c r="E2947" s="18" t="s">
        <v>210</v>
      </c>
      <c r="G2947" s="98" t="s">
        <v>352</v>
      </c>
      <c r="H2947" s="98" t="s">
        <v>353</v>
      </c>
      <c r="I2947" s="98" t="s">
        <v>95</v>
      </c>
    </row>
    <row r="2948" spans="1:9" x14ac:dyDescent="0.2">
      <c r="E2948" s="126"/>
      <c r="G2948" s="52"/>
      <c r="I2948" s="52"/>
    </row>
    <row r="2949" spans="1:9" x14ac:dyDescent="0.2">
      <c r="A2949" s="2" t="s">
        <v>314</v>
      </c>
      <c r="G2949" s="52">
        <f>G2924</f>
        <v>5712835.702530886</v>
      </c>
      <c r="H2949" s="52">
        <f>H2924</f>
        <v>8350000</v>
      </c>
      <c r="I2949" s="52">
        <f>I2924</f>
        <v>14062835.702530887</v>
      </c>
    </row>
    <row r="2950" spans="1:9" x14ac:dyDescent="0.2">
      <c r="E2950" s="126"/>
      <c r="G2950" s="52"/>
      <c r="I2950" s="52"/>
    </row>
    <row r="2951" spans="1:9" x14ac:dyDescent="0.2">
      <c r="A2951" s="2" t="str">
        <f t="shared" ref="A2951:A2956" si="332">A2737</f>
        <v>Direct Labr 01</v>
      </c>
      <c r="C2951" s="2">
        <f t="shared" ref="C2951:E2956" si="333">D2737</f>
        <v>0</v>
      </c>
      <c r="D2951" s="2" t="str">
        <f t="shared" si="333"/>
        <v>Labor Hours</v>
      </c>
      <c r="E2951" s="126">
        <f t="shared" si="333"/>
        <v>0</v>
      </c>
      <c r="G2951" s="52">
        <f t="shared" ref="G2951:G2956" si="334">C2951*E2951</f>
        <v>0</v>
      </c>
      <c r="I2951" s="52">
        <f t="shared" ref="I2951:I2956" si="335">G2951+H2951</f>
        <v>0</v>
      </c>
    </row>
    <row r="2952" spans="1:9" x14ac:dyDescent="0.2">
      <c r="A2952" s="2" t="str">
        <f t="shared" si="332"/>
        <v>Direct Labr 02</v>
      </c>
      <c r="C2952" s="2">
        <f t="shared" si="333"/>
        <v>0</v>
      </c>
      <c r="D2952" s="2" t="str">
        <f t="shared" si="333"/>
        <v>Labor Hours</v>
      </c>
      <c r="E2952" s="126">
        <f t="shared" si="333"/>
        <v>0</v>
      </c>
      <c r="G2952" s="52">
        <f t="shared" si="334"/>
        <v>0</v>
      </c>
      <c r="I2952" s="52">
        <f t="shared" si="335"/>
        <v>0</v>
      </c>
    </row>
    <row r="2953" spans="1:9" x14ac:dyDescent="0.2">
      <c r="A2953" s="2" t="str">
        <f t="shared" si="332"/>
        <v>Direct Labr 03</v>
      </c>
      <c r="C2953" s="2">
        <f t="shared" si="333"/>
        <v>0</v>
      </c>
      <c r="D2953" s="2" t="str">
        <f t="shared" si="333"/>
        <v>Labor Hours</v>
      </c>
      <c r="E2953" s="126">
        <f t="shared" si="333"/>
        <v>0</v>
      </c>
      <c r="G2953" s="52">
        <f t="shared" si="334"/>
        <v>0</v>
      </c>
      <c r="I2953" s="52">
        <f t="shared" si="335"/>
        <v>0</v>
      </c>
    </row>
    <row r="2954" spans="1:9" x14ac:dyDescent="0.2">
      <c r="A2954" s="2" t="str">
        <f t="shared" si="332"/>
        <v>Direct Labr 04</v>
      </c>
      <c r="C2954" s="2">
        <f t="shared" si="333"/>
        <v>0</v>
      </c>
      <c r="D2954" s="2" t="str">
        <f t="shared" si="333"/>
        <v>Labor Hours</v>
      </c>
      <c r="E2954" s="126">
        <f t="shared" si="333"/>
        <v>0</v>
      </c>
      <c r="G2954" s="52">
        <f t="shared" si="334"/>
        <v>0</v>
      </c>
      <c r="I2954" s="52">
        <f t="shared" si="335"/>
        <v>0</v>
      </c>
    </row>
    <row r="2955" spans="1:9" x14ac:dyDescent="0.2">
      <c r="A2955" s="2" t="str">
        <f t="shared" si="332"/>
        <v>Direct Labr 05</v>
      </c>
      <c r="C2955" s="2">
        <f t="shared" si="333"/>
        <v>0</v>
      </c>
      <c r="D2955" s="2" t="str">
        <f t="shared" si="333"/>
        <v>Labor Hours</v>
      </c>
      <c r="E2955" s="126">
        <f t="shared" si="333"/>
        <v>0</v>
      </c>
      <c r="G2955" s="52">
        <f t="shared" si="334"/>
        <v>0</v>
      </c>
      <c r="H2955" s="52"/>
      <c r="I2955" s="52">
        <f t="shared" si="335"/>
        <v>0</v>
      </c>
    </row>
    <row r="2956" spans="1:9" x14ac:dyDescent="0.2">
      <c r="A2956" s="2" t="str">
        <f t="shared" si="332"/>
        <v>Direct Labr 06</v>
      </c>
      <c r="C2956" s="2">
        <f t="shared" si="333"/>
        <v>0</v>
      </c>
      <c r="D2956" s="2" t="str">
        <f t="shared" si="333"/>
        <v>Labor Hours</v>
      </c>
      <c r="E2956" s="126">
        <f t="shared" si="333"/>
        <v>0</v>
      </c>
      <c r="G2956" s="52">
        <f t="shared" si="334"/>
        <v>0</v>
      </c>
      <c r="H2956" s="52"/>
      <c r="I2956" s="52">
        <f t="shared" si="335"/>
        <v>0</v>
      </c>
    </row>
    <row r="2958" spans="1:9" x14ac:dyDescent="0.2">
      <c r="A2958" s="2" t="str">
        <f>H2710</f>
        <v>Put-Away</v>
      </c>
      <c r="C2958" s="2">
        <f>D2830</f>
        <v>1200000</v>
      </c>
      <c r="D2958" s="2" t="str">
        <f>C2830</f>
        <v>All</v>
      </c>
      <c r="E2958" s="126">
        <f>I2830</f>
        <v>0.22929079245815431</v>
      </c>
      <c r="G2958" s="52">
        <f>C2958*E2958</f>
        <v>275148.95094978518</v>
      </c>
      <c r="I2958" s="52">
        <f>G2958+H2958</f>
        <v>275148.95094978518</v>
      </c>
    </row>
    <row r="2959" spans="1:9" x14ac:dyDescent="0.2">
      <c r="C2959" s="2">
        <f>D2831</f>
        <v>0</v>
      </c>
      <c r="D2959" s="2" t="str">
        <f>C2831</f>
        <v>Describe</v>
      </c>
      <c r="E2959" s="126">
        <f>I2831</f>
        <v>0</v>
      </c>
      <c r="G2959" s="52">
        <f t="shared" ref="G2959:G2981" si="336">C2959*E2959</f>
        <v>0</v>
      </c>
      <c r="I2959" s="52">
        <f t="shared" ref="I2959:I2981" si="337">G2959+H2959</f>
        <v>0</v>
      </c>
    </row>
    <row r="2960" spans="1:9" x14ac:dyDescent="0.2">
      <c r="C2960" s="2">
        <f>D2832</f>
        <v>0</v>
      </c>
      <c r="D2960" s="2" t="str">
        <f>C2832</f>
        <v>Describe</v>
      </c>
      <c r="E2960" s="126">
        <f>I2832</f>
        <v>0</v>
      </c>
      <c r="G2960" s="52">
        <f t="shared" si="336"/>
        <v>0</v>
      </c>
      <c r="I2960" s="52">
        <f t="shared" si="337"/>
        <v>0</v>
      </c>
    </row>
    <row r="2961" spans="1:9" x14ac:dyDescent="0.2">
      <c r="A2961" s="2" t="str">
        <f>H2711</f>
        <v>Storage</v>
      </c>
      <c r="C2961" s="2">
        <f>D2836</f>
        <v>720000</v>
      </c>
      <c r="D2961" s="2" t="str">
        <f>C2836</f>
        <v>Group A</v>
      </c>
      <c r="E2961" s="126">
        <f>I2836</f>
        <v>5.5201487390349094E-2</v>
      </c>
      <c r="G2961" s="52">
        <f t="shared" si="336"/>
        <v>39745.070921051345</v>
      </c>
      <c r="I2961" s="52">
        <f t="shared" si="337"/>
        <v>39745.070921051345</v>
      </c>
    </row>
    <row r="2962" spans="1:9" x14ac:dyDescent="0.2">
      <c r="C2962" s="2">
        <f>D2837</f>
        <v>360000</v>
      </c>
      <c r="D2962" s="2" t="str">
        <f>C2837</f>
        <v>Group B</v>
      </c>
      <c r="E2962" s="126">
        <f>I2837</f>
        <v>0.22080594956139638</v>
      </c>
      <c r="G2962" s="52">
        <f t="shared" si="336"/>
        <v>79490.14184210269</v>
      </c>
      <c r="I2962" s="52">
        <f t="shared" si="337"/>
        <v>79490.14184210269</v>
      </c>
    </row>
    <row r="2963" spans="1:9" x14ac:dyDescent="0.2">
      <c r="C2963" s="2">
        <f>D2838</f>
        <v>120000</v>
      </c>
      <c r="D2963" s="2" t="str">
        <f>C2838</f>
        <v>Group C</v>
      </c>
      <c r="E2963" s="126">
        <f>I2838</f>
        <v>0.66241784868418907</v>
      </c>
      <c r="G2963" s="52">
        <f t="shared" si="336"/>
        <v>79490.14184210269</v>
      </c>
      <c r="I2963" s="52">
        <f t="shared" si="337"/>
        <v>79490.14184210269</v>
      </c>
    </row>
    <row r="2964" spans="1:9" x14ac:dyDescent="0.2">
      <c r="A2964" s="2" t="str">
        <f>H2712</f>
        <v>Order Process</v>
      </c>
      <c r="C2964" s="2">
        <f>D2842</f>
        <v>1653.3</v>
      </c>
      <c r="D2964" s="2" t="str">
        <f>C2842</f>
        <v>Telephone</v>
      </c>
      <c r="E2964" s="126">
        <f>I2842</f>
        <v>59.069655886477818</v>
      </c>
      <c r="G2964" s="52">
        <f t="shared" si="336"/>
        <v>97659.862077113779</v>
      </c>
      <c r="I2964" s="52">
        <f t="shared" si="337"/>
        <v>97659.862077113779</v>
      </c>
    </row>
    <row r="2965" spans="1:9" x14ac:dyDescent="0.2">
      <c r="C2965" s="2">
        <f>D2843</f>
        <v>3306.6</v>
      </c>
      <c r="D2965" s="2" t="str">
        <f>C2843</f>
        <v>Mail/Fax</v>
      </c>
      <c r="E2965" s="126">
        <f>I2843</f>
        <v>29.534827943238909</v>
      </c>
      <c r="G2965" s="52">
        <f t="shared" si="336"/>
        <v>97659.862077113779</v>
      </c>
      <c r="I2965" s="52">
        <f t="shared" si="337"/>
        <v>97659.862077113779</v>
      </c>
    </row>
    <row r="2966" spans="1:9" x14ac:dyDescent="0.2">
      <c r="C2966" s="2">
        <f>D2844</f>
        <v>7440.1</v>
      </c>
      <c r="D2966" s="2" t="str">
        <f>C2844</f>
        <v>Electronic</v>
      </c>
      <c r="E2966" s="126">
        <f>I2844</f>
        <v>14.767413971619456</v>
      </c>
      <c r="G2966" s="52">
        <f t="shared" si="336"/>
        <v>109871.03669024592</v>
      </c>
      <c r="I2966" s="52">
        <f t="shared" si="337"/>
        <v>109871.03669024592</v>
      </c>
    </row>
    <row r="2967" spans="1:9" x14ac:dyDescent="0.2">
      <c r="A2967" s="2" t="str">
        <f>H2713</f>
        <v>Order Picking</v>
      </c>
      <c r="C2967" s="2">
        <f>D2848</f>
        <v>77040</v>
      </c>
      <c r="D2967" s="2" t="str">
        <f>C2848</f>
        <v>Group A</v>
      </c>
      <c r="E2967" s="126">
        <f>I2848</f>
        <v>2.315501186924537</v>
      </c>
      <c r="G2967" s="52">
        <f t="shared" si="336"/>
        <v>178386.21144066632</v>
      </c>
      <c r="I2967" s="52">
        <f t="shared" si="337"/>
        <v>178386.21144066632</v>
      </c>
    </row>
    <row r="2968" spans="1:9" x14ac:dyDescent="0.2">
      <c r="C2968" s="2">
        <f>D2849</f>
        <v>32528</v>
      </c>
      <c r="D2968" s="2" t="str">
        <f>C2849</f>
        <v>Group B</v>
      </c>
      <c r="E2968" s="126">
        <f>I2849</f>
        <v>2.8943764836556714</v>
      </c>
      <c r="G2968" s="52">
        <f t="shared" si="336"/>
        <v>94148.278260351683</v>
      </c>
      <c r="I2968" s="52">
        <f t="shared" si="337"/>
        <v>94148.278260351683</v>
      </c>
    </row>
    <row r="2969" spans="1:9" x14ac:dyDescent="0.2">
      <c r="C2969" s="2">
        <f>D2850</f>
        <v>15408</v>
      </c>
      <c r="D2969" s="2" t="str">
        <f>C2850</f>
        <v>Group C</v>
      </c>
      <c r="E2969" s="126">
        <f>I2850</f>
        <v>3.6179706045695892</v>
      </c>
      <c r="G2969" s="52">
        <f t="shared" si="336"/>
        <v>55745.691075208233</v>
      </c>
      <c r="I2969" s="52">
        <f t="shared" si="337"/>
        <v>55745.691075208233</v>
      </c>
    </row>
    <row r="2970" spans="1:9" x14ac:dyDescent="0.2">
      <c r="A2970" s="2" t="str">
        <f>H2714</f>
        <v>Shipping</v>
      </c>
      <c r="C2970" s="2">
        <f>D2854</f>
        <v>10500</v>
      </c>
      <c r="D2970" s="2" t="str">
        <f>C2854</f>
        <v>Loose Box</v>
      </c>
      <c r="E2970" s="126">
        <f>I2854</f>
        <v>11.20280116066168</v>
      </c>
      <c r="G2970" s="52">
        <f t="shared" si="336"/>
        <v>117629.41218694765</v>
      </c>
      <c r="I2970" s="52">
        <f t="shared" si="337"/>
        <v>117629.41218694765</v>
      </c>
    </row>
    <row r="2971" spans="1:9" x14ac:dyDescent="0.2">
      <c r="C2971" s="2">
        <f>D2855</f>
        <v>31000</v>
      </c>
      <c r="D2971" s="2" t="str">
        <f>C2855</f>
        <v>Full Box</v>
      </c>
      <c r="E2971" s="126">
        <f>I2855</f>
        <v>7.4685341071077866</v>
      </c>
      <c r="G2971" s="52">
        <f t="shared" si="336"/>
        <v>231524.55732034138</v>
      </c>
      <c r="I2971" s="52">
        <f t="shared" si="337"/>
        <v>231524.55732034138</v>
      </c>
    </row>
    <row r="2972" spans="1:9" x14ac:dyDescent="0.2">
      <c r="C2972" s="2">
        <f>D2856</f>
        <v>5500</v>
      </c>
      <c r="D2972" s="2" t="str">
        <f>C2856</f>
        <v>Pallet</v>
      </c>
      <c r="E2972" s="126">
        <f>I2856</f>
        <v>22.405602321323361</v>
      </c>
      <c r="G2972" s="52">
        <f t="shared" si="336"/>
        <v>123230.81276727849</v>
      </c>
      <c r="I2972" s="52">
        <f t="shared" si="337"/>
        <v>123230.81276727849</v>
      </c>
    </row>
    <row r="2973" spans="1:9" x14ac:dyDescent="0.2">
      <c r="A2973" s="2" t="str">
        <f>H2715</f>
        <v>Return/Restock</v>
      </c>
      <c r="C2973" s="2">
        <f>D2860</f>
        <v>1250</v>
      </c>
      <c r="D2973" s="2" t="str">
        <f>C2860</f>
        <v>Describe</v>
      </c>
      <c r="E2973" s="126">
        <f>I2860</f>
        <v>76.996902319800142</v>
      </c>
      <c r="G2973" s="52">
        <f t="shared" si="336"/>
        <v>96246.127899750179</v>
      </c>
      <c r="I2973" s="52">
        <f t="shared" si="337"/>
        <v>96246.127899750179</v>
      </c>
    </row>
    <row r="2974" spans="1:9" x14ac:dyDescent="0.2">
      <c r="C2974" s="2">
        <f>D2861</f>
        <v>0</v>
      </c>
      <c r="D2974" s="2" t="str">
        <f>C2861</f>
        <v>Describe</v>
      </c>
      <c r="E2974" s="126">
        <f>I2861</f>
        <v>0</v>
      </c>
      <c r="G2974" s="52">
        <f t="shared" si="336"/>
        <v>0</v>
      </c>
      <c r="I2974" s="52">
        <f t="shared" si="337"/>
        <v>0</v>
      </c>
    </row>
    <row r="2975" spans="1:9" x14ac:dyDescent="0.2">
      <c r="C2975" s="2">
        <f>D2862</f>
        <v>0</v>
      </c>
      <c r="D2975" s="2" t="str">
        <f>C2862</f>
        <v>Describe</v>
      </c>
      <c r="E2975" s="126">
        <f>I2862</f>
        <v>0</v>
      </c>
      <c r="G2975" s="52">
        <f t="shared" si="336"/>
        <v>0</v>
      </c>
      <c r="I2975" s="52">
        <f t="shared" si="337"/>
        <v>0</v>
      </c>
    </row>
    <row r="2976" spans="1:9" x14ac:dyDescent="0.2">
      <c r="A2976" s="2" t="str">
        <f>H2716</f>
        <v>PM Event #07</v>
      </c>
      <c r="C2976" s="2">
        <f>D2866</f>
        <v>0</v>
      </c>
      <c r="D2976" s="2" t="str">
        <f>C2866</f>
        <v>Describe</v>
      </c>
      <c r="E2976" s="126">
        <f>I2866</f>
        <v>0</v>
      </c>
      <c r="G2976" s="52">
        <f t="shared" si="336"/>
        <v>0</v>
      </c>
      <c r="I2976" s="52">
        <f t="shared" si="337"/>
        <v>0</v>
      </c>
    </row>
    <row r="2977" spans="1:9" x14ac:dyDescent="0.2">
      <c r="C2977" s="2">
        <f>D2867</f>
        <v>0</v>
      </c>
      <c r="D2977" s="2" t="str">
        <f>C2867</f>
        <v>Describe</v>
      </c>
      <c r="E2977" s="126">
        <f>I2867</f>
        <v>0</v>
      </c>
      <c r="G2977" s="52">
        <f t="shared" si="336"/>
        <v>0</v>
      </c>
      <c r="I2977" s="52">
        <f t="shared" si="337"/>
        <v>0</v>
      </c>
    </row>
    <row r="2978" spans="1:9" x14ac:dyDescent="0.2">
      <c r="C2978" s="2">
        <f>D2868</f>
        <v>0</v>
      </c>
      <c r="D2978" s="2" t="str">
        <f>C2868</f>
        <v>Describe</v>
      </c>
      <c r="E2978" s="126">
        <f>I2868</f>
        <v>0</v>
      </c>
      <c r="G2978" s="52">
        <f t="shared" si="336"/>
        <v>0</v>
      </c>
      <c r="I2978" s="52">
        <f t="shared" si="337"/>
        <v>0</v>
      </c>
    </row>
    <row r="2979" spans="1:9" x14ac:dyDescent="0.2">
      <c r="A2979" s="2" t="str">
        <f>H2717</f>
        <v>PM Event #08</v>
      </c>
      <c r="C2979" s="2">
        <f>D2872</f>
        <v>0</v>
      </c>
      <c r="D2979" s="2" t="str">
        <f>C2872</f>
        <v>Describe</v>
      </c>
      <c r="E2979" s="126">
        <f>I2872</f>
        <v>0</v>
      </c>
      <c r="G2979" s="52">
        <f t="shared" si="336"/>
        <v>0</v>
      </c>
      <c r="I2979" s="52">
        <f t="shared" si="337"/>
        <v>0</v>
      </c>
    </row>
    <row r="2980" spans="1:9" x14ac:dyDescent="0.2">
      <c r="C2980" s="2">
        <f>D2873</f>
        <v>0</v>
      </c>
      <c r="D2980" s="2" t="str">
        <f>C2873</f>
        <v>Describe</v>
      </c>
      <c r="E2980" s="126">
        <f>I2873</f>
        <v>0</v>
      </c>
      <c r="G2980" s="52">
        <f t="shared" si="336"/>
        <v>0</v>
      </c>
      <c r="I2980" s="52">
        <f t="shared" si="337"/>
        <v>0</v>
      </c>
    </row>
    <row r="2981" spans="1:9" x14ac:dyDescent="0.2">
      <c r="C2981" s="2">
        <f>D2874</f>
        <v>0</v>
      </c>
      <c r="D2981" s="2" t="str">
        <f>C2874</f>
        <v>Describe</v>
      </c>
      <c r="E2981" s="126">
        <f>I2874</f>
        <v>0</v>
      </c>
      <c r="G2981" s="99">
        <f t="shared" si="336"/>
        <v>0</v>
      </c>
      <c r="H2981" s="99">
        <v>0</v>
      </c>
      <c r="I2981" s="99">
        <f t="shared" si="337"/>
        <v>0</v>
      </c>
    </row>
    <row r="2983" spans="1:9" x14ac:dyDescent="0.2">
      <c r="B2983" s="4" t="s">
        <v>313</v>
      </c>
      <c r="G2983" s="52">
        <f>SUM(G2949:G2981)</f>
        <v>7388811.8598809475</v>
      </c>
      <c r="H2983" s="52">
        <f>SUM(H2949:H2981)</f>
        <v>8350000</v>
      </c>
      <c r="I2983" s="52">
        <f>SUM(I2949:I2981)</f>
        <v>15738811.859880947</v>
      </c>
    </row>
    <row r="3001" spans="1:9" x14ac:dyDescent="0.2">
      <c r="A3001" s="42" t="s">
        <v>350</v>
      </c>
      <c r="I3001" s="244" t="s">
        <v>357</v>
      </c>
    </row>
    <row r="3002" spans="1:9" x14ac:dyDescent="0.2">
      <c r="A3002" s="2" t="str">
        <f>A122</f>
        <v>Plumbco, Inc.</v>
      </c>
      <c r="H3002" s="148"/>
      <c r="I3002" s="216" t="s">
        <v>290</v>
      </c>
    </row>
    <row r="3003" spans="1:9" x14ac:dyDescent="0.2">
      <c r="H3003" s="218">
        <f ca="1">NOW()</f>
        <v>43970.333883912041</v>
      </c>
      <c r="I3003" s="219">
        <f ca="1">NOW()</f>
        <v>43970.333883912041</v>
      </c>
    </row>
    <row r="3006" spans="1:9" x14ac:dyDescent="0.2">
      <c r="C3006" s="387" t="s">
        <v>23</v>
      </c>
      <c r="D3006" s="388"/>
      <c r="E3006" s="15"/>
      <c r="G3006" s="387" t="s">
        <v>401</v>
      </c>
      <c r="H3006" s="389"/>
      <c r="I3006" s="388"/>
    </row>
    <row r="3007" spans="1:9" x14ac:dyDescent="0.2">
      <c r="C3007" s="98" t="s">
        <v>178</v>
      </c>
      <c r="D3007" s="98" t="s">
        <v>351</v>
      </c>
      <c r="E3007" s="18" t="s">
        <v>210</v>
      </c>
      <c r="G3007" s="98" t="s">
        <v>352</v>
      </c>
      <c r="H3007" s="98" t="s">
        <v>353</v>
      </c>
      <c r="I3007" s="98" t="s">
        <v>95</v>
      </c>
    </row>
    <row r="3008" spans="1:9" x14ac:dyDescent="0.2">
      <c r="E3008" s="126"/>
      <c r="G3008" s="52"/>
      <c r="I3008" s="52"/>
    </row>
    <row r="3009" spans="1:9" x14ac:dyDescent="0.2">
      <c r="A3009" s="2" t="s">
        <v>314</v>
      </c>
      <c r="G3009" s="52">
        <f>G2983</f>
        <v>7388811.8598809475</v>
      </c>
      <c r="H3009" s="52">
        <f>H2983</f>
        <v>8350000</v>
      </c>
      <c r="I3009" s="52">
        <f>I2983</f>
        <v>15738811.859880947</v>
      </c>
    </row>
    <row r="3010" spans="1:9" x14ac:dyDescent="0.2">
      <c r="G3010" s="52"/>
      <c r="H3010" s="52"/>
      <c r="I3010" s="52"/>
    </row>
    <row r="3011" spans="1:9" x14ac:dyDescent="0.2">
      <c r="A3011" s="2" t="str">
        <f>H2720</f>
        <v>Box Stores</v>
      </c>
      <c r="C3011" s="52">
        <f t="shared" ref="C3011:D3014" si="338">J317</f>
        <v>2586084.1509583308</v>
      </c>
      <c r="D3011" s="52" t="str">
        <f t="shared" si="338"/>
        <v>Internal Costs</v>
      </c>
      <c r="E3011" s="76">
        <f>M2720</f>
        <v>0.11473965382673343</v>
      </c>
      <c r="G3011" s="52">
        <f>C3011*E3011</f>
        <v>296726.4002477607</v>
      </c>
      <c r="H3011" s="52"/>
      <c r="I3011" s="52">
        <f>G3011+H3011</f>
        <v>296726.4002477607</v>
      </c>
    </row>
    <row r="3012" spans="1:9" x14ac:dyDescent="0.2">
      <c r="A3012" s="2" t="str">
        <f>H2721</f>
        <v>Major Retailers</v>
      </c>
      <c r="C3012" s="52">
        <f t="shared" si="338"/>
        <v>3694405.9299404728</v>
      </c>
      <c r="D3012" s="52" t="str">
        <f t="shared" si="338"/>
        <v>Internal Costs</v>
      </c>
      <c r="E3012" s="76">
        <f>M2721</f>
        <v>8.0317757678713395E-2</v>
      </c>
      <c r="G3012" s="52">
        <f>C3012*E3012</f>
        <v>296726.4002477607</v>
      </c>
      <c r="I3012" s="52">
        <f>G3012+H3012</f>
        <v>296726.4002477607</v>
      </c>
    </row>
    <row r="3013" spans="1:9" x14ac:dyDescent="0.2">
      <c r="A3013" s="2" t="str">
        <f>H2722</f>
        <v>Smalll Accounts</v>
      </c>
      <c r="C3013" s="52">
        <f t="shared" si="338"/>
        <v>1108321.7789821418</v>
      </c>
      <c r="D3013" s="52" t="str">
        <f t="shared" si="338"/>
        <v>Internal Costs</v>
      </c>
      <c r="E3013" s="76">
        <f>M2722</f>
        <v>0.31358109830683539</v>
      </c>
      <c r="G3013" s="52">
        <f>C3013*E3013</f>
        <v>347548.76073060569</v>
      </c>
      <c r="I3013" s="52">
        <f>G3013+H3013</f>
        <v>347548.76073060569</v>
      </c>
    </row>
    <row r="3014" spans="1:9" x14ac:dyDescent="0.2">
      <c r="A3014" s="2" t="str">
        <f>H2723</f>
        <v>Cust/Mkt #04</v>
      </c>
      <c r="C3014" s="52">
        <f t="shared" si="338"/>
        <v>0</v>
      </c>
      <c r="D3014" s="52" t="str">
        <f t="shared" si="338"/>
        <v>Internal Costs</v>
      </c>
      <c r="E3014" s="76">
        <f>M2723</f>
        <v>0</v>
      </c>
      <c r="G3014" s="99">
        <f>C3014*E3014</f>
        <v>0</v>
      </c>
      <c r="H3014" s="42"/>
      <c r="I3014" s="99">
        <f>G3014+H3014</f>
        <v>0</v>
      </c>
    </row>
    <row r="3015" spans="1:9" x14ac:dyDescent="0.2">
      <c r="B3015" s="4" t="s">
        <v>315</v>
      </c>
      <c r="C3015" s="52"/>
      <c r="G3015" s="52">
        <f>SUM(G3009:G3014)</f>
        <v>8329813.4211070752</v>
      </c>
      <c r="H3015" s="52">
        <f>SUM(H3009:H3014)</f>
        <v>8350000</v>
      </c>
      <c r="I3015" s="52">
        <f>SUM(I3009:I3014)</f>
        <v>16679813.421107072</v>
      </c>
    </row>
    <row r="3017" spans="1:9" x14ac:dyDescent="0.2">
      <c r="A3017" s="2" t="str">
        <f>H2726</f>
        <v>GrowthCosts</v>
      </c>
      <c r="C3017" s="52">
        <f>G3015</f>
        <v>8329813.4211070752</v>
      </c>
      <c r="D3017" s="2" t="str">
        <f>L2726</f>
        <v>Internal Costs</v>
      </c>
      <c r="E3017" s="76">
        <f>M2726</f>
        <v>2.2475244887668472E-3</v>
      </c>
      <c r="G3017" s="99">
        <f>C3017*E3017</f>
        <v>18721.4596507969</v>
      </c>
      <c r="H3017" s="99">
        <v>0</v>
      </c>
      <c r="I3017" s="99">
        <f>G3017+H3017</f>
        <v>18721.4596507969</v>
      </c>
    </row>
    <row r="3018" spans="1:9" x14ac:dyDescent="0.2">
      <c r="B3018" s="4" t="s">
        <v>315</v>
      </c>
      <c r="G3018" s="52">
        <f>SUM(G3015:G3017)</f>
        <v>8348534.880757872</v>
      </c>
      <c r="H3018" s="52">
        <f>SUM(H3015:H3017)</f>
        <v>8350000</v>
      </c>
      <c r="I3018" s="52">
        <f>SUM(I3015:I3017)</f>
        <v>16698534.88075787</v>
      </c>
    </row>
    <row r="3020" spans="1:9" x14ac:dyDescent="0.2">
      <c r="A3020" s="2" t="str">
        <f>H2729</f>
        <v>Gen &amp; Admin</v>
      </c>
      <c r="C3020" s="52">
        <f>G3018</f>
        <v>8348534.880757872</v>
      </c>
      <c r="D3020" s="2" t="str">
        <f>L2729</f>
        <v>Internal Costs</v>
      </c>
      <c r="E3020" s="76">
        <f>M2729</f>
        <v>0.14158140736124344</v>
      </c>
      <c r="G3020" s="99">
        <f>C3020*E3020</f>
        <v>1181997.3178221302</v>
      </c>
      <c r="H3020" s="99">
        <v>0</v>
      </c>
      <c r="I3020" s="99">
        <f>G3020+H3020</f>
        <v>1181997.3178221302</v>
      </c>
    </row>
    <row r="3022" spans="1:9" x14ac:dyDescent="0.2">
      <c r="E3022" s="8" t="s">
        <v>354</v>
      </c>
      <c r="G3022" s="56">
        <f>G3018+G3020</f>
        <v>9530532.1985800024</v>
      </c>
      <c r="H3022" s="56">
        <f>H3018+H3020</f>
        <v>8350000</v>
      </c>
      <c r="I3022" s="56">
        <f>I3018+I3020</f>
        <v>17880532.198580001</v>
      </c>
    </row>
    <row r="3024" spans="1:9" x14ac:dyDescent="0.2">
      <c r="E3024" s="8" t="s">
        <v>355</v>
      </c>
      <c r="G3024" s="56">
        <f>I2696</f>
        <v>9530532.1985800005</v>
      </c>
      <c r="H3024" s="56">
        <f>D322</f>
        <v>8350000</v>
      </c>
      <c r="I3024" s="56">
        <f>G3024+H3024</f>
        <v>17880532.198580001</v>
      </c>
    </row>
    <row r="3026" spans="5:9" x14ac:dyDescent="0.2">
      <c r="E3026" s="4" t="s">
        <v>356</v>
      </c>
      <c r="G3026" s="56">
        <f>G3022-G3024</f>
        <v>0</v>
      </c>
      <c r="H3026" s="56">
        <f>H3022-H3024</f>
        <v>0</v>
      </c>
      <c r="I3026" s="56">
        <f>I3022-I3024</f>
        <v>0</v>
      </c>
    </row>
    <row r="3061" spans="1:8" x14ac:dyDescent="0.2">
      <c r="A3061" s="42" t="s">
        <v>656</v>
      </c>
      <c r="H3061" s="244" t="s">
        <v>657</v>
      </c>
    </row>
    <row r="3062" spans="1:8" x14ac:dyDescent="0.2">
      <c r="A3062" s="2" t="str">
        <f>A182</f>
        <v>Plumbco, Inc.</v>
      </c>
      <c r="G3062" s="148"/>
      <c r="H3062" s="216"/>
    </row>
    <row r="3063" spans="1:8" x14ac:dyDescent="0.2">
      <c r="G3063" s="218">
        <f ca="1">NOW()</f>
        <v>43970.333883912041</v>
      </c>
      <c r="H3063" s="219">
        <f ca="1">NOW()</f>
        <v>43970.333883912041</v>
      </c>
    </row>
    <row r="3068" spans="1:8" x14ac:dyDescent="0.2">
      <c r="E3068" s="387" t="s">
        <v>660</v>
      </c>
      <c r="F3068" s="388"/>
      <c r="H3068" s="17" t="s">
        <v>661</v>
      </c>
    </row>
    <row r="3069" spans="1:8" x14ac:dyDescent="0.2">
      <c r="E3069" s="98" t="s">
        <v>658</v>
      </c>
      <c r="F3069" s="98" t="s">
        <v>659</v>
      </c>
      <c r="G3069" s="377"/>
      <c r="H3069" s="18" t="s">
        <v>662</v>
      </c>
    </row>
    <row r="3071" spans="1:8" x14ac:dyDescent="0.2">
      <c r="A3071" s="2" t="str">
        <f>A2648</f>
        <v>SALARIES AND WAGES</v>
      </c>
    </row>
    <row r="3072" spans="1:8" x14ac:dyDescent="0.2">
      <c r="A3072" s="68" t="str">
        <f>A2649</f>
        <v>Salaries</v>
      </c>
      <c r="E3072" s="52">
        <f>I2649</f>
        <v>2150720</v>
      </c>
      <c r="F3072" s="378">
        <v>2150720</v>
      </c>
      <c r="H3072" s="52">
        <f>E3072-F3072</f>
        <v>0</v>
      </c>
    </row>
    <row r="3073" spans="1:8" x14ac:dyDescent="0.2">
      <c r="A3073" s="68" t="str">
        <f>A2650</f>
        <v>Hourly</v>
      </c>
      <c r="E3073" s="52">
        <f>I2650</f>
        <v>2709252.96</v>
      </c>
      <c r="F3073" s="379">
        <v>2709252.96</v>
      </c>
      <c r="H3073" s="52">
        <f>E3073-F3073</f>
        <v>0</v>
      </c>
    </row>
    <row r="3074" spans="1:8" x14ac:dyDescent="0.2">
      <c r="A3074" s="68" t="str">
        <f>A2651</f>
        <v>Paid time off benefits</v>
      </c>
      <c r="E3074" s="52">
        <f>I2651</f>
        <v>269108</v>
      </c>
      <c r="F3074" s="379">
        <v>269108</v>
      </c>
      <c r="H3074" s="52">
        <f>E3074-F3074</f>
        <v>0</v>
      </c>
    </row>
    <row r="3075" spans="1:8" x14ac:dyDescent="0.2">
      <c r="A3075" s="68" t="str">
        <f>A2652</f>
        <v>Overtime, shift premium &amp; special comp.</v>
      </c>
      <c r="E3075" s="99">
        <f>I2652</f>
        <v>122841.96</v>
      </c>
      <c r="F3075" s="380">
        <v>122841.96</v>
      </c>
      <c r="H3075" s="99">
        <f>E3075-F3075</f>
        <v>0</v>
      </c>
    </row>
    <row r="3076" spans="1:8" x14ac:dyDescent="0.2">
      <c r="C3076" s="4" t="str">
        <f>C2653</f>
        <v>TOTAL SALARIES &amp; WAGES</v>
      </c>
      <c r="E3076" s="52">
        <f>SUM(E3072:E3075)</f>
        <v>5251922.92</v>
      </c>
      <c r="F3076" s="52">
        <f>SUM(F3072:F3075)</f>
        <v>5251922.92</v>
      </c>
      <c r="H3076" s="52">
        <f>SUM(H3072:H3075)</f>
        <v>0</v>
      </c>
    </row>
    <row r="3078" spans="1:8" x14ac:dyDescent="0.2">
      <c r="A3078" s="2" t="str">
        <f>A2655</f>
        <v>FRINGE BENEFITS</v>
      </c>
    </row>
    <row r="3079" spans="1:8" x14ac:dyDescent="0.2">
      <c r="A3079" s="68" t="str">
        <f>A2656</f>
        <v>Purchased Benefits and Taxes</v>
      </c>
      <c r="E3079" s="52">
        <f>I2656</f>
        <v>1729530.2785799999</v>
      </c>
      <c r="F3079" s="381">
        <v>1729530.2785799999</v>
      </c>
      <c r="H3079" s="52">
        <f>E3079-F3079</f>
        <v>0</v>
      </c>
    </row>
    <row r="3081" spans="1:8" x14ac:dyDescent="0.2">
      <c r="A3081" s="2" t="str">
        <f t="shared" ref="A3081:A3088" si="339">A2661</f>
        <v>OPERATING EXPENSES</v>
      </c>
    </row>
    <row r="3082" spans="1:8" x14ac:dyDescent="0.2">
      <c r="A3082" s="68" t="str">
        <f>IF(B5=1,"Capital Preservation Allowance","Depreciation")</f>
        <v>Depreciation</v>
      </c>
      <c r="E3082" s="52">
        <f t="shared" ref="E3082:E3088" si="340">I2662</f>
        <v>297500</v>
      </c>
      <c r="F3082" s="378">
        <v>297500</v>
      </c>
      <c r="H3082" s="52">
        <f t="shared" ref="H3082:H3088" si="341">E3082-F3082</f>
        <v>0</v>
      </c>
    </row>
    <row r="3083" spans="1:8" x14ac:dyDescent="0.2">
      <c r="A3083" s="68" t="str">
        <f t="shared" si="339"/>
        <v>Cost of capital</v>
      </c>
      <c r="E3083" s="52">
        <f t="shared" si="340"/>
        <v>0</v>
      </c>
      <c r="F3083" s="379">
        <v>0</v>
      </c>
      <c r="H3083" s="52">
        <f t="shared" si="341"/>
        <v>0</v>
      </c>
    </row>
    <row r="3084" spans="1:8" x14ac:dyDescent="0.2">
      <c r="A3084" s="68" t="str">
        <f t="shared" si="339"/>
        <v>Leases and rentals</v>
      </c>
      <c r="E3084" s="52">
        <f t="shared" si="340"/>
        <v>26000</v>
      </c>
      <c r="F3084" s="379">
        <v>26000</v>
      </c>
      <c r="H3084" s="52">
        <f t="shared" si="341"/>
        <v>0</v>
      </c>
    </row>
    <row r="3085" spans="1:8" x14ac:dyDescent="0.2">
      <c r="A3085" s="68" t="str">
        <f t="shared" si="339"/>
        <v>Utilities</v>
      </c>
      <c r="E3085" s="52">
        <f t="shared" si="340"/>
        <v>238679</v>
      </c>
      <c r="F3085" s="379">
        <v>238679</v>
      </c>
      <c r="H3085" s="52">
        <f t="shared" si="341"/>
        <v>0</v>
      </c>
    </row>
    <row r="3086" spans="1:8" x14ac:dyDescent="0.2">
      <c r="A3086" s="68" t="str">
        <f t="shared" si="339"/>
        <v>Purch maint. &amp; supplies</v>
      </c>
      <c r="E3086" s="52">
        <f t="shared" si="340"/>
        <v>466400</v>
      </c>
      <c r="F3086" s="379">
        <v>466400</v>
      </c>
      <c r="H3086" s="52">
        <f t="shared" si="341"/>
        <v>0</v>
      </c>
    </row>
    <row r="3087" spans="1:8" x14ac:dyDescent="0.2">
      <c r="A3087" s="68" t="str">
        <f t="shared" si="339"/>
        <v>Administrative supplies</v>
      </c>
      <c r="E3087" s="52">
        <f t="shared" si="340"/>
        <v>320000</v>
      </c>
      <c r="F3087" s="379">
        <v>320000</v>
      </c>
      <c r="H3087" s="52">
        <f t="shared" si="341"/>
        <v>0</v>
      </c>
    </row>
    <row r="3088" spans="1:8" x14ac:dyDescent="0.2">
      <c r="A3088" s="68" t="str">
        <f t="shared" si="339"/>
        <v>Other fixed and budgeted expenses</v>
      </c>
      <c r="E3088" s="99">
        <f t="shared" si="340"/>
        <v>1200500</v>
      </c>
      <c r="F3088" s="380">
        <v>1200500</v>
      </c>
      <c r="H3088" s="99">
        <f t="shared" si="341"/>
        <v>0</v>
      </c>
    </row>
    <row r="3089" spans="1:8" x14ac:dyDescent="0.2">
      <c r="C3089" s="4"/>
    </row>
    <row r="3090" spans="1:8" x14ac:dyDescent="0.2">
      <c r="A3090" s="2" t="str">
        <f>A2670</f>
        <v>TOTAL ACTIVITY COSTS</v>
      </c>
      <c r="E3090" s="56">
        <f>SUM(E3076:E3088)</f>
        <v>9530532.1985800005</v>
      </c>
      <c r="F3090" s="56">
        <f>SUM(F3076:F3088)</f>
        <v>9530532.1985800005</v>
      </c>
      <c r="H3090" s="56">
        <f>SUM(H3076:H3088)</f>
        <v>0</v>
      </c>
    </row>
  </sheetData>
  <mergeCells count="165">
    <mergeCell ref="E3068:F3068"/>
    <mergeCell ref="B1348:C1348"/>
    <mergeCell ref="B1354:C1354"/>
    <mergeCell ref="B1355:C1355"/>
    <mergeCell ref="B1349:C1349"/>
    <mergeCell ref="B1350:C1350"/>
    <mergeCell ref="B1352:C1352"/>
    <mergeCell ref="B1353:C1353"/>
    <mergeCell ref="A2828:B2828"/>
    <mergeCell ref="C3006:D3006"/>
    <mergeCell ref="K2710:M2710"/>
    <mergeCell ref="K2711:M2711"/>
    <mergeCell ref="K2712:M2712"/>
    <mergeCell ref="K2713:M2713"/>
    <mergeCell ref="K2714:M2714"/>
    <mergeCell ref="K2715:M2715"/>
    <mergeCell ref="L1327:N1327"/>
    <mergeCell ref="L1328:M1328"/>
    <mergeCell ref="L1330:M1330"/>
    <mergeCell ref="L1331:M1331"/>
    <mergeCell ref="L1336:M1336"/>
    <mergeCell ref="L1337:M1337"/>
    <mergeCell ref="L1332:M1332"/>
    <mergeCell ref="L1333:M1333"/>
    <mergeCell ref="L1334:M1334"/>
    <mergeCell ref="L1335:M1335"/>
    <mergeCell ref="H2706:I2706"/>
    <mergeCell ref="D2586:K2586"/>
    <mergeCell ref="I1508:L1508"/>
    <mergeCell ref="N1686:O1686"/>
    <mergeCell ref="C1508:D1508"/>
    <mergeCell ref="L2586:O2586"/>
    <mergeCell ref="D2526:O2526"/>
    <mergeCell ref="L1567:M1567"/>
    <mergeCell ref="I1509:J1509"/>
    <mergeCell ref="N1626:O1626"/>
    <mergeCell ref="G3006:I3006"/>
    <mergeCell ref="D2728:F2728"/>
    <mergeCell ref="D2730:F2730"/>
    <mergeCell ref="C2886:D2886"/>
    <mergeCell ref="G2886:I2886"/>
    <mergeCell ref="D2729:F2729"/>
    <mergeCell ref="K2717:M2717"/>
    <mergeCell ref="A2768:B2768"/>
    <mergeCell ref="J1747:K1747"/>
    <mergeCell ref="C1447:K1447"/>
    <mergeCell ref="D2406:O2406"/>
    <mergeCell ref="K2716:M2716"/>
    <mergeCell ref="L1471:M1471"/>
    <mergeCell ref="C1471:K1471"/>
    <mergeCell ref="C1472:E1472"/>
    <mergeCell ref="G2286:O2286"/>
    <mergeCell ref="G1327:I1327"/>
    <mergeCell ref="G1328:H1328"/>
    <mergeCell ref="G1330:H1330"/>
    <mergeCell ref="B1335:C1335"/>
    <mergeCell ref="B1336:C1336"/>
    <mergeCell ref="B1337:C1337"/>
    <mergeCell ref="B1330:C1330"/>
    <mergeCell ref="B1360:C1360"/>
    <mergeCell ref="B1361:C1361"/>
    <mergeCell ref="G1331:H1331"/>
    <mergeCell ref="G1332:H1332"/>
    <mergeCell ref="B1333:C1333"/>
    <mergeCell ref="B1334:C1334"/>
    <mergeCell ref="B1331:C1331"/>
    <mergeCell ref="B1332:C1332"/>
    <mergeCell ref="B1356:C1356"/>
    <mergeCell ref="B1357:C1357"/>
    <mergeCell ref="A1747:B1747"/>
    <mergeCell ref="D2466:H2466"/>
    <mergeCell ref="B1341:C1341"/>
    <mergeCell ref="B1342:C1342"/>
    <mergeCell ref="B1343:C1343"/>
    <mergeCell ref="B1344:C1344"/>
    <mergeCell ref="B1362:C1362"/>
    <mergeCell ref="B1363:C1363"/>
    <mergeCell ref="B1358:C1358"/>
    <mergeCell ref="B1359:C1359"/>
    <mergeCell ref="E249:I249"/>
    <mergeCell ref="A307:E307"/>
    <mergeCell ref="C2946:D2946"/>
    <mergeCell ref="G2946:I2946"/>
    <mergeCell ref="G1472:H1472"/>
    <mergeCell ref="I1472:J1472"/>
    <mergeCell ref="A1776:B1776"/>
    <mergeCell ref="A1687:B1687"/>
    <mergeCell ref="A1627:B1627"/>
    <mergeCell ref="A1509:B1509"/>
    <mergeCell ref="B1339:C1339"/>
    <mergeCell ref="B1340:C1340"/>
    <mergeCell ref="B1347:C1347"/>
    <mergeCell ref="B1345:C1345"/>
    <mergeCell ref="B326:C326"/>
    <mergeCell ref="A249:C249"/>
    <mergeCell ref="B1328:C1328"/>
    <mergeCell ref="B1346:C1346"/>
    <mergeCell ref="C588:K588"/>
    <mergeCell ref="G728:H728"/>
    <mergeCell ref="G315:K315"/>
    <mergeCell ref="A325:E325"/>
    <mergeCell ref="J667:L667"/>
    <mergeCell ref="D2705:E2705"/>
    <mergeCell ref="K2705:L2705"/>
    <mergeCell ref="L1447:M1447"/>
    <mergeCell ref="G1448:H1448"/>
    <mergeCell ref="I1448:J1448"/>
    <mergeCell ref="C1448:E1448"/>
    <mergeCell ref="B1338:C1338"/>
    <mergeCell ref="F667:H667"/>
    <mergeCell ref="A69:C69"/>
    <mergeCell ref="E69:I69"/>
    <mergeCell ref="A129:C129"/>
    <mergeCell ref="E129:I129"/>
    <mergeCell ref="C430:E430"/>
    <mergeCell ref="G325:K325"/>
    <mergeCell ref="A189:C189"/>
    <mergeCell ref="E189:I189"/>
    <mergeCell ref="G307:O307"/>
    <mergeCell ref="F668:G668"/>
    <mergeCell ref="J668:K668"/>
    <mergeCell ref="G1028:I1028"/>
    <mergeCell ref="A1251:D1251"/>
    <mergeCell ref="E968:H968"/>
    <mergeCell ref="C1088:D1088"/>
    <mergeCell ref="C1028:E1028"/>
    <mergeCell ref="A1247:D1247"/>
    <mergeCell ref="C907:D907"/>
    <mergeCell ref="C1146:E1146"/>
    <mergeCell ref="K968:L968"/>
    <mergeCell ref="I968:J968"/>
    <mergeCell ref="D787:G787"/>
    <mergeCell ref="E907:F907"/>
    <mergeCell ref="J728:L728"/>
    <mergeCell ref="B1327:D1327"/>
    <mergeCell ref="H1146:J1146"/>
    <mergeCell ref="I787:L787"/>
    <mergeCell ref="H1088:K1088"/>
    <mergeCell ref="C728:E728"/>
    <mergeCell ref="L430:O430"/>
    <mergeCell ref="F430:K430"/>
    <mergeCell ref="A2706:B2706"/>
    <mergeCell ref="E1507:H1507"/>
    <mergeCell ref="E1508:F1508"/>
    <mergeCell ref="C1567:E1567"/>
    <mergeCell ref="A1568:B1568"/>
    <mergeCell ref="D2286:E2286"/>
    <mergeCell ref="H1747:I1747"/>
    <mergeCell ref="I1507:N1507"/>
    <mergeCell ref="F1567:G1567"/>
    <mergeCell ref="H1567:I1567"/>
    <mergeCell ref="J1567:K1567"/>
    <mergeCell ref="J2466:L2466"/>
    <mergeCell ref="D2346:O2346"/>
    <mergeCell ref="F1748:G1748"/>
    <mergeCell ref="A609:B609"/>
    <mergeCell ref="E1387:I1387"/>
    <mergeCell ref="L1344:M1344"/>
    <mergeCell ref="L1345:M1345"/>
    <mergeCell ref="L1339:M1339"/>
    <mergeCell ref="L1340:M1340"/>
    <mergeCell ref="L1341:M1341"/>
    <mergeCell ref="L1342:M1342"/>
    <mergeCell ref="G1345:H1345"/>
    <mergeCell ref="G1344:H1344"/>
  </mergeCells>
  <phoneticPr fontId="0" type="noConversion"/>
  <pageMargins left="0.5" right="0.25" top="0.75" bottom="0.25" header="0" footer="0"/>
  <pageSetup scale="67" orientation="landscape" horizontalDpi="360" verticalDpi="360" r:id="rId1"/>
  <headerFooter alignWithMargins="0">
    <oddFooter>Page &amp;P of &amp;N</oddFooter>
  </headerFooter>
  <rowBreaks count="49" manualBreakCount="49">
    <brk id="60" max="14" man="1"/>
    <brk id="120" max="14" man="1"/>
    <brk id="180" max="14" man="1"/>
    <brk id="240" max="14" man="1"/>
    <brk id="300" max="14" man="1"/>
    <brk id="360" max="14" man="1"/>
    <brk id="420" max="14" man="1"/>
    <brk id="480" max="14" man="1"/>
    <brk id="540" max="16383" man="1"/>
    <brk id="660" max="14" man="1"/>
    <brk id="720" max="14" man="1"/>
    <brk id="780" max="14" man="1"/>
    <brk id="840" max="14" man="1"/>
    <brk id="900" max="14" man="1"/>
    <brk id="960" max="14" man="1"/>
    <brk id="1020" max="14" man="1"/>
    <brk id="1080" max="14" man="1"/>
    <brk id="1140" max="16383" man="1"/>
    <brk id="1200" max="16383" man="1"/>
    <brk id="1260" max="16383" man="1"/>
    <brk id="1320" max="16383" man="1"/>
    <brk id="1380" max="16383" man="1"/>
    <brk id="1440" max="14" man="1"/>
    <brk id="1500" max="14" man="1"/>
    <brk id="1560" max="14" man="1"/>
    <brk id="1620" max="14" man="1"/>
    <brk id="1680" max="14" man="1"/>
    <brk id="1740" max="16383" man="1"/>
    <brk id="1800" max="16383" man="1"/>
    <brk id="1860" max="16383" man="1"/>
    <brk id="1920" max="16383" man="1"/>
    <brk id="1980" max="16383" man="1"/>
    <brk id="2040" max="16383" man="1"/>
    <brk id="2100" max="16383" man="1"/>
    <brk id="2160" max="16383" man="1"/>
    <brk id="2220" max="16383" man="1"/>
    <brk id="2280" max="16383" man="1"/>
    <brk id="2340" max="16383" man="1"/>
    <brk id="2400" max="16383" man="1"/>
    <brk id="2460" max="16383" man="1"/>
    <brk id="2520" max="16383" man="1"/>
    <brk id="2580" max="16383" man="1"/>
    <brk id="2640" max="16383" man="1"/>
    <brk id="2700" max="16383" man="1"/>
    <brk id="2760" max="16383" man="1"/>
    <brk id="2820" max="16383" man="1"/>
    <brk id="2880" max="16383" man="1"/>
    <brk id="2940" max="16383" man="1"/>
    <brk id="3000" max="16383" man="1"/>
  </rowBreaks>
  <ignoredErrors>
    <ignoredError sqref="D315:D320 D1253 E938" unlockedFormula="1"/>
    <ignoredError sqref="K582:K586 G682 G687 K682 K687 E1815:E1828 G1815:G1828 G1813:G1814 E1813:E1814 E1845:E1849 E1832:E1844 E1850:E1853 D2214:J2215 G2123:G2131 A3082" formula="1"/>
    <ignoredError sqref="I2657:I2658" formulaRange="1"/>
    <ignoredError sqref="F272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1"/>
  <sheetViews>
    <sheetView zoomScale="102" zoomScaleNormal="102" workbookViewId="0"/>
  </sheetViews>
  <sheetFormatPr defaultColWidth="8.85546875" defaultRowHeight="12.75" x14ac:dyDescent="0.2"/>
  <cols>
    <col min="1" max="15" width="12.7109375" style="2" customWidth="1"/>
    <col min="16" max="16" width="4.7109375" style="2" customWidth="1"/>
    <col min="17" max="17" width="12.7109375" style="2" customWidth="1"/>
    <col min="18" max="16384" width="8.85546875" style="2"/>
  </cols>
  <sheetData>
    <row r="1" spans="1:17" x14ac:dyDescent="0.2">
      <c r="A1" s="42" t="s">
        <v>335</v>
      </c>
    </row>
    <row r="2" spans="1:17" x14ac:dyDescent="0.2">
      <c r="A2" s="2" t="str">
        <f>'BASE MANUFACTURING MODEL'!A2</f>
        <v>Plumbco, Inc.</v>
      </c>
    </row>
    <row r="8" spans="1:17" x14ac:dyDescent="0.2">
      <c r="D8" s="387" t="s">
        <v>336</v>
      </c>
      <c r="E8" s="389"/>
      <c r="F8" s="389"/>
      <c r="G8" s="389"/>
      <c r="H8" s="389"/>
      <c r="I8" s="389"/>
      <c r="J8" s="389"/>
      <c r="K8" s="388"/>
    </row>
    <row r="9" spans="1:17" x14ac:dyDescent="0.2">
      <c r="D9" s="98" t="str">
        <f>'BASE MANUFACTURING MODEL'!D2407</f>
        <v>Rubber</v>
      </c>
      <c r="E9" s="98" t="str">
        <f>'BASE MANUFACTURING MODEL'!E2407</f>
        <v>T/P Supp #02</v>
      </c>
      <c r="F9" s="98" t="str">
        <f>'BASE MANUFACTURING MODEL'!F2407</f>
        <v>T/P Supp #03</v>
      </c>
      <c r="G9" s="98" t="str">
        <f>'BASE MANUFACTURING MODEL'!G2407</f>
        <v>T/P Supp #04</v>
      </c>
      <c r="H9" s="98" t="str">
        <f>'BASE MANUFACTURING MODEL'!H2407</f>
        <v>T/P Supp #05</v>
      </c>
      <c r="I9" s="98" t="str">
        <f>'BASE MANUFACTURING MODEL'!I2407</f>
        <v>T/P Supp #06</v>
      </c>
      <c r="J9" s="98" t="s">
        <v>95</v>
      </c>
      <c r="K9" s="98" t="s">
        <v>84</v>
      </c>
    </row>
    <row r="10" spans="1:17" x14ac:dyDescent="0.2">
      <c r="J10" s="16"/>
    </row>
    <row r="11" spans="1:17" x14ac:dyDescent="0.2">
      <c r="A11" s="2" t="str">
        <f>'BASE MANUFACTURING MODEL'!A2289</f>
        <v>Salaries</v>
      </c>
      <c r="D11" s="52">
        <f>'BASE MANUFACTURING MODEL'!D2409</f>
        <v>0</v>
      </c>
      <c r="E11" s="52">
        <f>'BASE MANUFACTURING MODEL'!E2409</f>
        <v>0</v>
      </c>
      <c r="F11" s="52">
        <f>'BASE MANUFACTURING MODEL'!F2409</f>
        <v>0</v>
      </c>
      <c r="G11" s="52">
        <f>'BASE MANUFACTURING MODEL'!G2409</f>
        <v>0</v>
      </c>
      <c r="H11" s="52">
        <f>'BASE MANUFACTURING MODEL'!H2409</f>
        <v>0</v>
      </c>
      <c r="I11" s="52">
        <f>'BASE MANUFACTURING MODEL'!I2409</f>
        <v>0</v>
      </c>
      <c r="J11" s="366">
        <f t="shared" ref="J11:J23" si="0">SUM(D11:I11)</f>
        <v>0</v>
      </c>
      <c r="K11" s="70">
        <f>IF($Q$11=0,0,J11/$Q$11)</f>
        <v>0</v>
      </c>
      <c r="Q11" s="52">
        <f>'BASE MANUFACTURING MODEL'!I2649</f>
        <v>2150720</v>
      </c>
    </row>
    <row r="12" spans="1:17" x14ac:dyDescent="0.2">
      <c r="A12" s="2" t="str">
        <f>'BASE MANUFACTURING MODEL'!A2290</f>
        <v>Hourly</v>
      </c>
      <c r="D12" s="52">
        <f>'BASE MANUFACTURING MODEL'!D2410</f>
        <v>0</v>
      </c>
      <c r="E12" s="52">
        <f>'BASE MANUFACTURING MODEL'!E2410</f>
        <v>0</v>
      </c>
      <c r="F12" s="52">
        <f>'BASE MANUFACTURING MODEL'!F2410</f>
        <v>0</v>
      </c>
      <c r="G12" s="52">
        <f>'BASE MANUFACTURING MODEL'!G2410</f>
        <v>0</v>
      </c>
      <c r="H12" s="52">
        <f>'BASE MANUFACTURING MODEL'!H2410</f>
        <v>0</v>
      </c>
      <c r="I12" s="52">
        <f>'BASE MANUFACTURING MODEL'!I2410</f>
        <v>0</v>
      </c>
      <c r="J12" s="366">
        <f t="shared" si="0"/>
        <v>0</v>
      </c>
      <c r="K12" s="70">
        <f>IF($Q$12=0,0,J12/$Q$12)</f>
        <v>0</v>
      </c>
      <c r="Q12" s="52">
        <f>'BASE MANUFACTURING MODEL'!I2650</f>
        <v>2709252.96</v>
      </c>
    </row>
    <row r="13" spans="1:17" x14ac:dyDescent="0.2">
      <c r="A13" s="2" t="str">
        <f>'BASE MANUFACTURING MODEL'!A2291</f>
        <v>Paid time off benefits</v>
      </c>
      <c r="D13" s="52">
        <f>'BASE MANUFACTURING MODEL'!D2411</f>
        <v>0</v>
      </c>
      <c r="E13" s="52">
        <f>'BASE MANUFACTURING MODEL'!E2411</f>
        <v>0</v>
      </c>
      <c r="F13" s="52">
        <f>'BASE MANUFACTURING MODEL'!F2411</f>
        <v>0</v>
      </c>
      <c r="G13" s="52">
        <f>'BASE MANUFACTURING MODEL'!G2411</f>
        <v>0</v>
      </c>
      <c r="H13" s="52">
        <f>'BASE MANUFACTURING MODEL'!H2411</f>
        <v>0</v>
      </c>
      <c r="I13" s="52">
        <f>'BASE MANUFACTURING MODEL'!I2411</f>
        <v>0</v>
      </c>
      <c r="J13" s="366">
        <f t="shared" si="0"/>
        <v>0</v>
      </c>
      <c r="K13" s="70">
        <f>IF($Q$13=0,0,J13/$Q$13)</f>
        <v>0</v>
      </c>
      <c r="Q13" s="52">
        <f>'BASE MANUFACTURING MODEL'!I2651</f>
        <v>269108</v>
      </c>
    </row>
    <row r="14" spans="1:17" x14ac:dyDescent="0.2">
      <c r="A14" s="2" t="str">
        <f>'BASE MANUFACTURING MODEL'!A2292</f>
        <v>Overtime, shift premium &amp; special comp.</v>
      </c>
      <c r="D14" s="52">
        <f>'BASE MANUFACTURING MODEL'!D2412</f>
        <v>0</v>
      </c>
      <c r="E14" s="52">
        <f>'BASE MANUFACTURING MODEL'!E2412</f>
        <v>0</v>
      </c>
      <c r="F14" s="52">
        <f>'BASE MANUFACTURING MODEL'!F2412</f>
        <v>0</v>
      </c>
      <c r="G14" s="52">
        <f>'BASE MANUFACTURING MODEL'!G2412</f>
        <v>0</v>
      </c>
      <c r="H14" s="52">
        <f>'BASE MANUFACTURING MODEL'!H2412</f>
        <v>0</v>
      </c>
      <c r="I14" s="52">
        <f>'BASE MANUFACTURING MODEL'!I2412</f>
        <v>0</v>
      </c>
      <c r="J14" s="366">
        <f t="shared" si="0"/>
        <v>0</v>
      </c>
      <c r="K14" s="70">
        <f>IF($Q$14=0,0,J14/$Q$14)</f>
        <v>0</v>
      </c>
      <c r="Q14" s="52">
        <f>'BASE MANUFACTURING MODEL'!I2652</f>
        <v>122841.96</v>
      </c>
    </row>
    <row r="15" spans="1:17" x14ac:dyDescent="0.2">
      <c r="A15" s="2" t="str">
        <f>'BASE MANUFACTURING MODEL'!A2297</f>
        <v>Salary fringes @</v>
      </c>
      <c r="D15" s="52">
        <f>'BASE MANUFACTURING MODEL'!D2417</f>
        <v>0</v>
      </c>
      <c r="E15" s="52">
        <f>'BASE MANUFACTURING MODEL'!E2417</f>
        <v>0</v>
      </c>
      <c r="F15" s="52">
        <f>'BASE MANUFACTURING MODEL'!F2417</f>
        <v>0</v>
      </c>
      <c r="G15" s="52">
        <f>'BASE MANUFACTURING MODEL'!G2417</f>
        <v>0</v>
      </c>
      <c r="H15" s="52">
        <f>'BASE MANUFACTURING MODEL'!H2417</f>
        <v>0</v>
      </c>
      <c r="I15" s="52">
        <f>'BASE MANUFACTURING MODEL'!I2417</f>
        <v>0</v>
      </c>
      <c r="J15" s="366">
        <f t="shared" si="0"/>
        <v>0</v>
      </c>
      <c r="K15" s="70">
        <f>IF($Q$15=0,0,J15/$Q$15)</f>
        <v>0</v>
      </c>
      <c r="Q15" s="52">
        <f>-'BASE MANUFACTURING MODEL'!D2297</f>
        <v>517841.07999999996</v>
      </c>
    </row>
    <row r="16" spans="1:17" x14ac:dyDescent="0.2">
      <c r="A16" s="2" t="str">
        <f>'BASE MANUFACTURING MODEL'!A2298</f>
        <v>Hourly fringes @</v>
      </c>
      <c r="D16" s="52">
        <f>'BASE MANUFACTURING MODEL'!D2418</f>
        <v>0</v>
      </c>
      <c r="E16" s="52">
        <f>'BASE MANUFACTURING MODEL'!E2418</f>
        <v>0</v>
      </c>
      <c r="F16" s="52">
        <f>'BASE MANUFACTURING MODEL'!F2418</f>
        <v>0</v>
      </c>
      <c r="G16" s="52">
        <f>'BASE MANUFACTURING MODEL'!G2418</f>
        <v>0</v>
      </c>
      <c r="H16" s="52">
        <f>'BASE MANUFACTURING MODEL'!H2418</f>
        <v>0</v>
      </c>
      <c r="I16" s="52">
        <f>'BASE MANUFACTURING MODEL'!I2418</f>
        <v>0</v>
      </c>
      <c r="J16" s="366">
        <f t="shared" si="0"/>
        <v>0</v>
      </c>
      <c r="K16" s="70">
        <f>IF($Q$16=0,0,J16/$Q$16)</f>
        <v>0</v>
      </c>
      <c r="Q16" s="52">
        <f>-'BASE MANUFACTURING MODEL'!E2298</f>
        <v>1480797.1985799999</v>
      </c>
    </row>
    <row r="17" spans="1:17" x14ac:dyDescent="0.2">
      <c r="A17" s="2" t="str">
        <f>'BASE MANUFACTURING MODEL'!A2302</f>
        <v>Depreciation</v>
      </c>
      <c r="D17" s="52">
        <f>'BASE MANUFACTURING MODEL'!D2422</f>
        <v>0</v>
      </c>
      <c r="E17" s="52">
        <f>'BASE MANUFACTURING MODEL'!E2422</f>
        <v>0</v>
      </c>
      <c r="F17" s="52">
        <f>'BASE MANUFACTURING MODEL'!F2422</f>
        <v>0</v>
      </c>
      <c r="G17" s="52">
        <f>'BASE MANUFACTURING MODEL'!G2422</f>
        <v>0</v>
      </c>
      <c r="H17" s="52">
        <f>'BASE MANUFACTURING MODEL'!H2422</f>
        <v>0</v>
      </c>
      <c r="I17" s="52">
        <f>'BASE MANUFACTURING MODEL'!I2422</f>
        <v>0</v>
      </c>
      <c r="J17" s="366">
        <f t="shared" si="0"/>
        <v>0</v>
      </c>
      <c r="K17" s="70">
        <f>IF($Q$17=0,0,J17/$Q$17)</f>
        <v>0</v>
      </c>
      <c r="Q17" s="52">
        <f>'BASE MANUFACTURING MODEL'!I2662-'BASE MANUFACTURING MODEL'!H2662</f>
        <v>297500</v>
      </c>
    </row>
    <row r="18" spans="1:17" x14ac:dyDescent="0.2">
      <c r="A18" s="2" t="str">
        <f>'BASE MANUFACTURING MODEL'!A2303</f>
        <v>Cost of capital</v>
      </c>
      <c r="D18" s="52">
        <f>'BASE MANUFACTURING MODEL'!D2423</f>
        <v>0</v>
      </c>
      <c r="E18" s="52">
        <f>'BASE MANUFACTURING MODEL'!E2423</f>
        <v>0</v>
      </c>
      <c r="F18" s="52">
        <f>'BASE MANUFACTURING MODEL'!F2423</f>
        <v>0</v>
      </c>
      <c r="G18" s="52">
        <f>'BASE MANUFACTURING MODEL'!G2423</f>
        <v>0</v>
      </c>
      <c r="H18" s="52">
        <f>'BASE MANUFACTURING MODEL'!H2423</f>
        <v>0</v>
      </c>
      <c r="I18" s="52">
        <f>'BASE MANUFACTURING MODEL'!I2423</f>
        <v>0</v>
      </c>
      <c r="J18" s="366">
        <f t="shared" si="0"/>
        <v>0</v>
      </c>
      <c r="K18" s="70">
        <f>IF($Q$18=0,0,J18/$Q$18)</f>
        <v>0</v>
      </c>
      <c r="Q18" s="52">
        <f>'BASE MANUFACTURING MODEL'!I2663</f>
        <v>0</v>
      </c>
    </row>
    <row r="19" spans="1:17" x14ac:dyDescent="0.2">
      <c r="A19" s="2" t="str">
        <f>'BASE MANUFACTURING MODEL'!A2304</f>
        <v>Leases and rentals</v>
      </c>
      <c r="D19" s="52">
        <f>'BASE MANUFACTURING MODEL'!D2424</f>
        <v>0</v>
      </c>
      <c r="E19" s="52">
        <f>'BASE MANUFACTURING MODEL'!E2424</f>
        <v>0</v>
      </c>
      <c r="F19" s="52">
        <f>'BASE MANUFACTURING MODEL'!F2424</f>
        <v>0</v>
      </c>
      <c r="G19" s="52">
        <f>'BASE MANUFACTURING MODEL'!G2424</f>
        <v>0</v>
      </c>
      <c r="H19" s="52">
        <f>'BASE MANUFACTURING MODEL'!H2424</f>
        <v>0</v>
      </c>
      <c r="I19" s="52">
        <f>'BASE MANUFACTURING MODEL'!I2424</f>
        <v>0</v>
      </c>
      <c r="J19" s="366">
        <f t="shared" si="0"/>
        <v>0</v>
      </c>
      <c r="K19" s="70">
        <f>IF($Q$19=0,0,J19/$Q$19)</f>
        <v>0</v>
      </c>
      <c r="Q19" s="52">
        <f>'BASE MANUFACTURING MODEL'!I2664</f>
        <v>26000</v>
      </c>
    </row>
    <row r="20" spans="1:17" x14ac:dyDescent="0.2">
      <c r="A20" s="2" t="str">
        <f>'BASE MANUFACTURING MODEL'!A2305</f>
        <v>Utilities</v>
      </c>
      <c r="D20" s="52">
        <f>'BASE MANUFACTURING MODEL'!D2425</f>
        <v>0</v>
      </c>
      <c r="E20" s="52">
        <f>'BASE MANUFACTURING MODEL'!E2425</f>
        <v>0</v>
      </c>
      <c r="F20" s="52">
        <f>'BASE MANUFACTURING MODEL'!F2425</f>
        <v>0</v>
      </c>
      <c r="G20" s="52">
        <f>'BASE MANUFACTURING MODEL'!G2425</f>
        <v>0</v>
      </c>
      <c r="H20" s="52">
        <f>'BASE MANUFACTURING MODEL'!H2425</f>
        <v>0</v>
      </c>
      <c r="I20" s="52">
        <f>'BASE MANUFACTURING MODEL'!I2425</f>
        <v>0</v>
      </c>
      <c r="J20" s="366">
        <f t="shared" si="0"/>
        <v>0</v>
      </c>
      <c r="K20" s="70">
        <f>IF($Q$20=0,0,J20/$Q$20)</f>
        <v>0</v>
      </c>
      <c r="Q20" s="52">
        <f>'BASE MANUFACTURING MODEL'!I2665</f>
        <v>238679</v>
      </c>
    </row>
    <row r="21" spans="1:17" x14ac:dyDescent="0.2">
      <c r="A21" s="2" t="str">
        <f>'BASE MANUFACTURING MODEL'!A2306</f>
        <v>Purch maint. &amp; supplies</v>
      </c>
      <c r="D21" s="52">
        <f>'BASE MANUFACTURING MODEL'!D2426</f>
        <v>0</v>
      </c>
      <c r="E21" s="52">
        <f>'BASE MANUFACTURING MODEL'!E2426</f>
        <v>0</v>
      </c>
      <c r="F21" s="52">
        <f>'BASE MANUFACTURING MODEL'!F2426</f>
        <v>0</v>
      </c>
      <c r="G21" s="52">
        <f>'BASE MANUFACTURING MODEL'!G2426</f>
        <v>0</v>
      </c>
      <c r="H21" s="52">
        <f>'BASE MANUFACTURING MODEL'!H2426</f>
        <v>0</v>
      </c>
      <c r="I21" s="52">
        <f>'BASE MANUFACTURING MODEL'!I2426</f>
        <v>0</v>
      </c>
      <c r="J21" s="366">
        <f t="shared" si="0"/>
        <v>0</v>
      </c>
      <c r="K21" s="70">
        <f>IF($Q$21=0,0,J21/$Q$21)</f>
        <v>0</v>
      </c>
      <c r="Q21" s="52">
        <f>'BASE MANUFACTURING MODEL'!I2666</f>
        <v>466400</v>
      </c>
    </row>
    <row r="22" spans="1:17" x14ac:dyDescent="0.2">
      <c r="A22" s="2" t="str">
        <f>'BASE MANUFACTURING MODEL'!A2307</f>
        <v>Administrative supplies</v>
      </c>
      <c r="D22" s="52">
        <f>'BASE MANUFACTURING MODEL'!D2427</f>
        <v>0</v>
      </c>
      <c r="E22" s="52">
        <f>'BASE MANUFACTURING MODEL'!E2427</f>
        <v>0</v>
      </c>
      <c r="F22" s="52">
        <f>'BASE MANUFACTURING MODEL'!F2427</f>
        <v>0</v>
      </c>
      <c r="G22" s="52">
        <f>'BASE MANUFACTURING MODEL'!G2427</f>
        <v>0</v>
      </c>
      <c r="H22" s="52">
        <f>'BASE MANUFACTURING MODEL'!H2427</f>
        <v>0</v>
      </c>
      <c r="I22" s="52">
        <f>'BASE MANUFACTURING MODEL'!I2427</f>
        <v>0</v>
      </c>
      <c r="J22" s="366">
        <f t="shared" si="0"/>
        <v>0</v>
      </c>
      <c r="K22" s="70">
        <f>IF($Q$22=0,0,J22/$Q$22)</f>
        <v>0</v>
      </c>
      <c r="Q22" s="52">
        <f>'BASE MANUFACTURING MODEL'!I2667</f>
        <v>320000</v>
      </c>
    </row>
    <row r="23" spans="1:17" x14ac:dyDescent="0.2">
      <c r="A23" s="2" t="str">
        <f>'BASE MANUFACTURING MODEL'!A2308</f>
        <v>Other fixed and budgeted expenses</v>
      </c>
      <c r="D23" s="52">
        <f>'BASE MANUFACTURING MODEL'!D2428</f>
        <v>120000</v>
      </c>
      <c r="E23" s="52">
        <f>'BASE MANUFACTURING MODEL'!E2428</f>
        <v>0</v>
      </c>
      <c r="F23" s="52">
        <f>'BASE MANUFACTURING MODEL'!F2428</f>
        <v>0</v>
      </c>
      <c r="G23" s="52">
        <f>'BASE MANUFACTURING MODEL'!G2428</f>
        <v>0</v>
      </c>
      <c r="H23" s="52">
        <f>'BASE MANUFACTURING MODEL'!H2428</f>
        <v>0</v>
      </c>
      <c r="I23" s="52">
        <f>'BASE MANUFACTURING MODEL'!I2428</f>
        <v>0</v>
      </c>
      <c r="J23" s="366">
        <f t="shared" si="0"/>
        <v>120000</v>
      </c>
      <c r="K23" s="70">
        <f>IF($Q$23=0,0,J23/$Q$23)</f>
        <v>9.9958350687213662E-2</v>
      </c>
      <c r="Q23" s="52">
        <f>'BASE MANUFACTURING MODEL'!I2668</f>
        <v>1200500</v>
      </c>
    </row>
    <row r="24" spans="1:17" x14ac:dyDescent="0.2">
      <c r="J24" s="30"/>
      <c r="K24" s="70"/>
      <c r="Q24" s="52"/>
    </row>
    <row r="25" spans="1:17" x14ac:dyDescent="0.2">
      <c r="A25" s="2" t="str">
        <f>'BASE MANUFACTURING MODEL'!A2313</f>
        <v>Maintenance</v>
      </c>
      <c r="D25" s="367">
        <f>'BASE MANUFACTURING MODEL'!D2433</f>
        <v>0</v>
      </c>
      <c r="E25" s="367">
        <f>'BASE MANUFACTURING MODEL'!E2433</f>
        <v>0</v>
      </c>
      <c r="F25" s="367">
        <f>'BASE MANUFACTURING MODEL'!F2433</f>
        <v>0</v>
      </c>
      <c r="G25" s="367">
        <f>'BASE MANUFACTURING MODEL'!G2433</f>
        <v>0</v>
      </c>
      <c r="H25" s="367">
        <f>'BASE MANUFACTURING MODEL'!H2433</f>
        <v>0</v>
      </c>
      <c r="I25" s="367">
        <f>'BASE MANUFACTURING MODEL'!I2433</f>
        <v>0</v>
      </c>
      <c r="J25" s="366">
        <f t="shared" ref="J25:J46" si="1">SUM(D25:I25)</f>
        <v>0</v>
      </c>
      <c r="K25" s="70">
        <f>IF($Q$25=0,0,J25/$Q$25)</f>
        <v>0</v>
      </c>
      <c r="Q25" s="52">
        <f>-'BASE MANUFACTURING MODEL'!G2313</f>
        <v>290283.82098828576</v>
      </c>
    </row>
    <row r="26" spans="1:17" x14ac:dyDescent="0.2">
      <c r="A26" s="2" t="str">
        <f>'BASE MANUFACTURING MODEL'!A2314</f>
        <v>Bldg &amp; Grounds</v>
      </c>
      <c r="D26" s="367">
        <f>'BASE MANUFACTURING MODEL'!D2434</f>
        <v>10400.810917109387</v>
      </c>
      <c r="E26" s="367">
        <f>'BASE MANUFACTURING MODEL'!E2434</f>
        <v>0</v>
      </c>
      <c r="F26" s="367">
        <f>'BASE MANUFACTURING MODEL'!F2434</f>
        <v>0</v>
      </c>
      <c r="G26" s="367">
        <f>'BASE MANUFACTURING MODEL'!G2434</f>
        <v>0</v>
      </c>
      <c r="H26" s="367">
        <f>'BASE MANUFACTURING MODEL'!H2434</f>
        <v>0</v>
      </c>
      <c r="I26" s="367">
        <f>'BASE MANUFACTURING MODEL'!I2434</f>
        <v>0</v>
      </c>
      <c r="J26" s="366">
        <f t="shared" si="1"/>
        <v>10400.810917109387</v>
      </c>
      <c r="K26" s="70">
        <f>IF($Q$26=0,0,J26/$Q$26)</f>
        <v>2.8571428571428571E-2</v>
      </c>
      <c r="Q26" s="52">
        <f>-'BASE MANUFACTURING MODEL'!H2314</f>
        <v>364028.38209882856</v>
      </c>
    </row>
    <row r="27" spans="1:17" x14ac:dyDescent="0.2">
      <c r="A27" s="2" t="str">
        <f>'BASE MANUFACTURING MODEL'!A2315</f>
        <v>Hum Resource</v>
      </c>
      <c r="D27" s="367" t="str">
        <f>'BASE MANUFACTURING MODEL'!D2435</f>
        <v xml:space="preserve">xxxxxx </v>
      </c>
      <c r="E27" s="367" t="str">
        <f>'BASE MANUFACTURING MODEL'!E2435</f>
        <v xml:space="preserve">xxxxxx </v>
      </c>
      <c r="F27" s="367" t="str">
        <f>'BASE MANUFACTURING MODEL'!F2435</f>
        <v xml:space="preserve">xxxxxx </v>
      </c>
      <c r="G27" s="367" t="str">
        <f>'BASE MANUFACTURING MODEL'!G2435</f>
        <v xml:space="preserve">xxxxxx </v>
      </c>
      <c r="H27" s="367" t="str">
        <f>'BASE MANUFACTURING MODEL'!H2435</f>
        <v xml:space="preserve">xxxxxx </v>
      </c>
      <c r="I27" s="367" t="str">
        <f>'BASE MANUFACTURING MODEL'!I2435</f>
        <v xml:space="preserve">xxxxxx </v>
      </c>
      <c r="J27" s="366">
        <f t="shared" si="1"/>
        <v>0</v>
      </c>
      <c r="K27" s="70">
        <f>IF($Q$27=0,0,J27/$Q$27)</f>
        <v>0</v>
      </c>
      <c r="Q27" s="52">
        <f>-'BASE MANUFACTURING MODEL'!I2315</f>
        <v>104456.46758129912</v>
      </c>
    </row>
    <row r="28" spans="1:17" x14ac:dyDescent="0.2">
      <c r="A28" s="2" t="str">
        <f>'BASE MANUFACTURING MODEL'!A2316</f>
        <v>General Mgmt</v>
      </c>
      <c r="D28" s="367">
        <f>'BASE MANUFACTURING MODEL'!D2436</f>
        <v>0</v>
      </c>
      <c r="E28" s="367">
        <f>'BASE MANUFACTURING MODEL'!E2436</f>
        <v>0</v>
      </c>
      <c r="F28" s="367">
        <f>'BASE MANUFACTURING MODEL'!F2436</f>
        <v>0</v>
      </c>
      <c r="G28" s="367">
        <f>'BASE MANUFACTURING MODEL'!G2436</f>
        <v>0</v>
      </c>
      <c r="H28" s="367">
        <f>'BASE MANUFACTURING MODEL'!H2436</f>
        <v>0</v>
      </c>
      <c r="I28" s="367">
        <f>'BASE MANUFACTURING MODEL'!I2436</f>
        <v>0</v>
      </c>
      <c r="J28" s="366">
        <f t="shared" si="1"/>
        <v>0</v>
      </c>
      <c r="K28" s="70">
        <f>IF($Q$28=0,0,J28/$Q$28)</f>
        <v>0</v>
      </c>
      <c r="Q28" s="52">
        <f>-'BASE MANUFACTURING MODEL'!J2316</f>
        <v>769082.81070833164</v>
      </c>
    </row>
    <row r="29" spans="1:17" x14ac:dyDescent="0.2">
      <c r="A29" s="2" t="str">
        <f>'BASE MANUFACTURING MODEL'!A2317</f>
        <v>Acct &amp; Finance</v>
      </c>
      <c r="D29" s="367">
        <f>'BASE MANUFACTURING MODEL'!D2437</f>
        <v>35643.163930428753</v>
      </c>
      <c r="E29" s="367">
        <f>'BASE MANUFACTURING MODEL'!E2437</f>
        <v>0</v>
      </c>
      <c r="F29" s="367">
        <f>'BASE MANUFACTURING MODEL'!F2437</f>
        <v>0</v>
      </c>
      <c r="G29" s="367">
        <f>'BASE MANUFACTURING MODEL'!G2437</f>
        <v>0</v>
      </c>
      <c r="H29" s="367">
        <f>'BASE MANUFACTURING MODEL'!H2437</f>
        <v>0</v>
      </c>
      <c r="I29" s="367">
        <f>'BASE MANUFACTURING MODEL'!I2437</f>
        <v>0</v>
      </c>
      <c r="J29" s="366">
        <f t="shared" si="1"/>
        <v>35643.163930428753</v>
      </c>
      <c r="K29" s="70">
        <f>IF($Q$29=0,0,J29/$Q$29)</f>
        <v>0.05</v>
      </c>
      <c r="Q29" s="52">
        <f>-'BASE MANUFACTURING MODEL'!K2317</f>
        <v>712863.278608575</v>
      </c>
    </row>
    <row r="30" spans="1:17" x14ac:dyDescent="0.2">
      <c r="A30" s="2" t="str">
        <f>'BASE MANUFACTURING MODEL'!A2318</f>
        <v>Engineering</v>
      </c>
      <c r="D30" s="367">
        <f>'BASE MANUFACTURING MODEL'!D2438</f>
        <v>0</v>
      </c>
      <c r="E30" s="367">
        <f>'BASE MANUFACTURING MODEL'!E2438</f>
        <v>0</v>
      </c>
      <c r="F30" s="367">
        <f>'BASE MANUFACTURING MODEL'!F2438</f>
        <v>0</v>
      </c>
      <c r="G30" s="367">
        <f>'BASE MANUFACTURING MODEL'!G2438</f>
        <v>0</v>
      </c>
      <c r="H30" s="367">
        <f>'BASE MANUFACTURING MODEL'!H2438</f>
        <v>0</v>
      </c>
      <c r="I30" s="367">
        <f>'BASE MANUFACTURING MODEL'!I2438</f>
        <v>0</v>
      </c>
      <c r="J30" s="366">
        <f t="shared" si="1"/>
        <v>0</v>
      </c>
      <c r="K30" s="70">
        <f>IF($Q$30=0,0,J30/$Q$30)</f>
        <v>0</v>
      </c>
      <c r="Q30" s="52">
        <f>-'BASE MANUFACTURING MODEL'!L2318</f>
        <v>715363.278608575</v>
      </c>
    </row>
    <row r="31" spans="1:17" x14ac:dyDescent="0.2">
      <c r="A31" s="2" t="str">
        <f>'BASE MANUFACTURING MODEL'!A2319</f>
        <v>Sales / Mktg</v>
      </c>
      <c r="D31" s="367">
        <f>'BASE MANUFACTURING MODEL'!D2439</f>
        <v>0</v>
      </c>
      <c r="E31" s="367">
        <f>'BASE MANUFACTURING MODEL'!E2439</f>
        <v>0</v>
      </c>
      <c r="F31" s="367">
        <f>'BASE MANUFACTURING MODEL'!F2439</f>
        <v>0</v>
      </c>
      <c r="G31" s="367">
        <f>'BASE MANUFACTURING MODEL'!G2439</f>
        <v>0</v>
      </c>
      <c r="H31" s="367">
        <f>'BASE MANUFACTURING MODEL'!H2439</f>
        <v>0</v>
      </c>
      <c r="I31" s="367">
        <f>'BASE MANUFACTURING MODEL'!I2439</f>
        <v>0</v>
      </c>
      <c r="J31" s="366">
        <f t="shared" si="1"/>
        <v>0</v>
      </c>
      <c r="K31" s="70">
        <f>IF($Q$31=0,0,J31/$Q$31)</f>
        <v>0</v>
      </c>
      <c r="Q31" s="52">
        <f>-'BASE MANUFACTURING MODEL'!M2319</f>
        <v>920874.77623249404</v>
      </c>
    </row>
    <row r="32" spans="1:17" x14ac:dyDescent="0.2">
      <c r="A32" s="2" t="str">
        <f>'BASE MANUFACTURING MODEL'!A2320</f>
        <v>Cust Service</v>
      </c>
      <c r="D32" s="367">
        <f>'BASE MANUFACTURING MODEL'!D2440</f>
        <v>0</v>
      </c>
      <c r="E32" s="367">
        <f>'BASE MANUFACTURING MODEL'!E2440</f>
        <v>0</v>
      </c>
      <c r="F32" s="367">
        <f>'BASE MANUFACTURING MODEL'!F2440</f>
        <v>0</v>
      </c>
      <c r="G32" s="367">
        <f>'BASE MANUFACTURING MODEL'!G2440</f>
        <v>0</v>
      </c>
      <c r="H32" s="367">
        <f>'BASE MANUFACTURING MODEL'!H2440</f>
        <v>0</v>
      </c>
      <c r="I32" s="367">
        <f>'BASE MANUFACTURING MODEL'!I2440</f>
        <v>0</v>
      </c>
      <c r="J32" s="366">
        <f t="shared" si="1"/>
        <v>0</v>
      </c>
      <c r="K32" s="70">
        <f>IF($Q$32=0,0,J32/$Q$32)</f>
        <v>0</v>
      </c>
      <c r="Q32" s="52">
        <f>-'BASE MANUFACTURING MODEL'!N2320</f>
        <v>246215.19261433263</v>
      </c>
    </row>
    <row r="33" spans="1:17" x14ac:dyDescent="0.2">
      <c r="A33" s="2" t="str">
        <f>'BASE MANUFACTURING MODEL'!A2321</f>
        <v>Supervision</v>
      </c>
      <c r="D33" s="367" t="str">
        <f>'BASE MANUFACTURING MODEL'!D2441</f>
        <v xml:space="preserve">xxxxxx </v>
      </c>
      <c r="E33" s="367" t="str">
        <f>'BASE MANUFACTURING MODEL'!E2441</f>
        <v xml:space="preserve">xxxxxx </v>
      </c>
      <c r="F33" s="367" t="str">
        <f>'BASE MANUFACTURING MODEL'!F2441</f>
        <v xml:space="preserve">xxxxxx </v>
      </c>
      <c r="G33" s="367" t="str">
        <f>'BASE MANUFACTURING MODEL'!G2441</f>
        <v xml:space="preserve">xxxxxx </v>
      </c>
      <c r="H33" s="367" t="str">
        <f>'BASE MANUFACTURING MODEL'!H2441</f>
        <v xml:space="preserve">xxxxxx </v>
      </c>
      <c r="I33" s="367" t="str">
        <f>'BASE MANUFACTURING MODEL'!I2441</f>
        <v xml:space="preserve">xxxxxx </v>
      </c>
      <c r="J33" s="366">
        <f t="shared" si="1"/>
        <v>0</v>
      </c>
      <c r="K33" s="70">
        <f>IF($Q$33=0,0,J33/$Q$33)</f>
        <v>0</v>
      </c>
      <c r="Q33" s="52">
        <f>-'BASE MANUFACTURING MODEL'!O2321</f>
        <v>363058.13114777731</v>
      </c>
    </row>
    <row r="34" spans="1:17" x14ac:dyDescent="0.2">
      <c r="A34" s="2" t="str">
        <f>'BASE MANUFACTURING MODEL'!A2322</f>
        <v>Mat'ls Mgmt</v>
      </c>
      <c r="D34" s="367">
        <f>'BASE MANUFACTURING MODEL'!D2442</f>
        <v>186837.77179815309</v>
      </c>
      <c r="E34" s="367">
        <f>'BASE MANUFACTURING MODEL'!E2442</f>
        <v>0</v>
      </c>
      <c r="F34" s="367">
        <f>'BASE MANUFACTURING MODEL'!F2442</f>
        <v>0</v>
      </c>
      <c r="G34" s="367">
        <f>'BASE MANUFACTURING MODEL'!G2442</f>
        <v>0</v>
      </c>
      <c r="H34" s="367">
        <f>'BASE MANUFACTURING MODEL'!H2442</f>
        <v>0</v>
      </c>
      <c r="I34" s="367">
        <f>'BASE MANUFACTURING MODEL'!I2442</f>
        <v>0</v>
      </c>
      <c r="J34" s="366">
        <f t="shared" si="1"/>
        <v>186837.77179815309</v>
      </c>
      <c r="K34" s="70">
        <f>IF($Q$34=0,0,J34/$Q$34)</f>
        <v>0.4</v>
      </c>
      <c r="Q34" s="52">
        <f>-'BASE MANUFACTURING MODEL'!D2382</f>
        <v>467094.4294953827</v>
      </c>
    </row>
    <row r="35" spans="1:17" x14ac:dyDescent="0.2">
      <c r="A35" s="2" t="str">
        <f>'BASE MANUFACTURING MODEL'!A2323</f>
        <v>Quality Control</v>
      </c>
      <c r="D35" s="367">
        <f>'BASE MANUFACTURING MODEL'!D2443</f>
        <v>79748.891370383892</v>
      </c>
      <c r="E35" s="367">
        <f>'BASE MANUFACTURING MODEL'!E2443</f>
        <v>0</v>
      </c>
      <c r="F35" s="367">
        <f>'BASE MANUFACTURING MODEL'!F2443</f>
        <v>0</v>
      </c>
      <c r="G35" s="367">
        <f>'BASE MANUFACTURING MODEL'!G2443</f>
        <v>0</v>
      </c>
      <c r="H35" s="367">
        <f>'BASE MANUFACTURING MODEL'!H2443</f>
        <v>0</v>
      </c>
      <c r="I35" s="367">
        <f>'BASE MANUFACTURING MODEL'!I2443</f>
        <v>0</v>
      </c>
      <c r="J35" s="366">
        <f t="shared" si="1"/>
        <v>79748.891370383892</v>
      </c>
      <c r="K35" s="70">
        <f>IF($Q$35=0,0,J35/$Q$35)</f>
        <v>0.15</v>
      </c>
      <c r="Q35" s="52">
        <f>-'BASE MANUFACTURING MODEL'!E2383</f>
        <v>531659.27580255934</v>
      </c>
    </row>
    <row r="36" spans="1:17" x14ac:dyDescent="0.2">
      <c r="A36" s="2" t="str">
        <f>'BASE MANUFACTURING MODEL'!A2324</f>
        <v>Set-Up Techs</v>
      </c>
      <c r="D36" s="367">
        <f>'BASE MANUFACTURING MODEL'!D2444</f>
        <v>0</v>
      </c>
      <c r="E36" s="367">
        <f>'BASE MANUFACTURING MODEL'!E2444</f>
        <v>0</v>
      </c>
      <c r="F36" s="367">
        <f>'BASE MANUFACTURING MODEL'!F2444</f>
        <v>0</v>
      </c>
      <c r="G36" s="367">
        <f>'BASE MANUFACTURING MODEL'!G2444</f>
        <v>0</v>
      </c>
      <c r="H36" s="367">
        <f>'BASE MANUFACTURING MODEL'!H2444</f>
        <v>0</v>
      </c>
      <c r="I36" s="367">
        <f>'BASE MANUFACTURING MODEL'!I2444</f>
        <v>0</v>
      </c>
      <c r="J36" s="366">
        <f t="shared" si="1"/>
        <v>0</v>
      </c>
      <c r="K36" s="70">
        <f>IF($Q$36=0,0,J36/$Q$36)</f>
        <v>0</v>
      </c>
      <c r="Q36" s="52">
        <f>-'BASE MANUFACTURING MODEL'!F2384</f>
        <v>606926.69663650414</v>
      </c>
    </row>
    <row r="37" spans="1:17" x14ac:dyDescent="0.2">
      <c r="A37" s="2" t="str">
        <f>'BASE MANUFACTURING MODEL'!A2325</f>
        <v>Mat'l Handling</v>
      </c>
      <c r="D37" s="367">
        <f>'BASE MANUFACTURING MODEL'!D2445</f>
        <v>0</v>
      </c>
      <c r="E37" s="367">
        <f>'BASE MANUFACTURING MODEL'!E2445</f>
        <v>0</v>
      </c>
      <c r="F37" s="367">
        <f>'BASE MANUFACTURING MODEL'!F2445</f>
        <v>0</v>
      </c>
      <c r="G37" s="367">
        <f>'BASE MANUFACTURING MODEL'!G2445</f>
        <v>0</v>
      </c>
      <c r="H37" s="367">
        <f>'BASE MANUFACTURING MODEL'!H2445</f>
        <v>0</v>
      </c>
      <c r="I37" s="367">
        <f>'BASE MANUFACTURING MODEL'!I2445</f>
        <v>0</v>
      </c>
      <c r="J37" s="366">
        <f t="shared" si="1"/>
        <v>0</v>
      </c>
      <c r="K37" s="70">
        <f>IF($Q$37=0,0,J37/$Q$37)</f>
        <v>0</v>
      </c>
      <c r="Q37" s="52">
        <f>-'BASE MANUFACTURING MODEL'!G2385</f>
        <v>323123.79931506526</v>
      </c>
    </row>
    <row r="38" spans="1:17" x14ac:dyDescent="0.2">
      <c r="A38" s="2" t="str">
        <f>'BASE MANUFACTURING MODEL'!A2326</f>
        <v>Ship &amp; Receive</v>
      </c>
      <c r="D38" s="367">
        <f>'BASE MANUFACTURING MODEL'!D2446</f>
        <v>27679.065563600238</v>
      </c>
      <c r="E38" s="367">
        <f>'BASE MANUFACTURING MODEL'!E2446</f>
        <v>0</v>
      </c>
      <c r="F38" s="367">
        <f>'BASE MANUFACTURING MODEL'!F2446</f>
        <v>0</v>
      </c>
      <c r="G38" s="367">
        <f>'BASE MANUFACTURING MODEL'!G2446</f>
        <v>0</v>
      </c>
      <c r="H38" s="367">
        <f>'BASE MANUFACTURING MODEL'!H2446</f>
        <v>0</v>
      </c>
      <c r="I38" s="367">
        <f>'BASE MANUFACTURING MODEL'!I2446</f>
        <v>0</v>
      </c>
      <c r="J38" s="366">
        <f t="shared" si="1"/>
        <v>27679.065563600238</v>
      </c>
      <c r="K38" s="70">
        <f>IF($Q$38=0,0,J38/$Q$38)</f>
        <v>0.1</v>
      </c>
      <c r="Q38" s="52">
        <f>-'BASE MANUFACTURING MODEL'!H2386</f>
        <v>276790.65563600237</v>
      </c>
    </row>
    <row r="39" spans="1:17" x14ac:dyDescent="0.2">
      <c r="A39" s="2" t="str">
        <f>'BASE MANUFACTURING MODEL'!A2327</f>
        <v>Whse Labor</v>
      </c>
      <c r="D39" s="367" t="str">
        <f>'BASE MANUFACTURING MODEL'!D2447</f>
        <v xml:space="preserve">xxxxxx </v>
      </c>
      <c r="E39" s="367" t="str">
        <f>'BASE MANUFACTURING MODEL'!E2447</f>
        <v xml:space="preserve">xxxxxx </v>
      </c>
      <c r="F39" s="367" t="str">
        <f>'BASE MANUFACTURING MODEL'!F2447</f>
        <v xml:space="preserve">xxxxxx </v>
      </c>
      <c r="G39" s="367" t="str">
        <f>'BASE MANUFACTURING MODEL'!G2447</f>
        <v xml:space="preserve">xxxxxx </v>
      </c>
      <c r="H39" s="367" t="str">
        <f>'BASE MANUFACTURING MODEL'!H2447</f>
        <v xml:space="preserve">xxxxxx </v>
      </c>
      <c r="I39" s="367" t="str">
        <f>'BASE MANUFACTURING MODEL'!I2447</f>
        <v xml:space="preserve">xxxxxx </v>
      </c>
      <c r="J39" s="366">
        <f t="shared" si="1"/>
        <v>0</v>
      </c>
      <c r="K39" s="70">
        <f>IF($Q$39=0,0,J39/$Q$39)</f>
        <v>0</v>
      </c>
      <c r="Q39" s="52">
        <f>-'BASE MANUFACTURING MODEL'!I2387</f>
        <v>547133.63462704385</v>
      </c>
    </row>
    <row r="40" spans="1:17" x14ac:dyDescent="0.2">
      <c r="A40" s="2" t="str">
        <f>'BASE MANUFACTURING MODEL'!A2328</f>
        <v>Future Use 16</v>
      </c>
      <c r="D40" s="367">
        <f>'BASE MANUFACTURING MODEL'!D2448</f>
        <v>0</v>
      </c>
      <c r="E40" s="367">
        <f>'BASE MANUFACTURING MODEL'!E2448</f>
        <v>0</v>
      </c>
      <c r="F40" s="367">
        <f>'BASE MANUFACTURING MODEL'!F2448</f>
        <v>0</v>
      </c>
      <c r="G40" s="367">
        <f>'BASE MANUFACTURING MODEL'!G2448</f>
        <v>0</v>
      </c>
      <c r="H40" s="367">
        <f>'BASE MANUFACTURING MODEL'!H2448</f>
        <v>0</v>
      </c>
      <c r="I40" s="367">
        <f>'BASE MANUFACTURING MODEL'!I2448</f>
        <v>0</v>
      </c>
      <c r="J40" s="366">
        <f t="shared" si="1"/>
        <v>0</v>
      </c>
      <c r="K40" s="70">
        <f>IF($Q$40=0,0,J40/$Q$40)</f>
        <v>0</v>
      </c>
      <c r="Q40" s="52">
        <f>-'BASE MANUFACTURING MODEL'!J2388</f>
        <v>0</v>
      </c>
    </row>
    <row r="41" spans="1:17" x14ac:dyDescent="0.2">
      <c r="A41" s="2" t="str">
        <f>'BASE MANUFACTURING MODEL'!A2329</f>
        <v>Future Use 17</v>
      </c>
      <c r="D41" s="367">
        <f>'BASE MANUFACTURING MODEL'!D2449</f>
        <v>0</v>
      </c>
      <c r="E41" s="367">
        <f>'BASE MANUFACTURING MODEL'!E2449</f>
        <v>0</v>
      </c>
      <c r="F41" s="367">
        <f>'BASE MANUFACTURING MODEL'!F2449</f>
        <v>0</v>
      </c>
      <c r="G41" s="367">
        <f>'BASE MANUFACTURING MODEL'!G2449</f>
        <v>0</v>
      </c>
      <c r="H41" s="367">
        <f>'BASE MANUFACTURING MODEL'!H2449</f>
        <v>0</v>
      </c>
      <c r="I41" s="367">
        <f>'BASE MANUFACTURING MODEL'!I2449</f>
        <v>0</v>
      </c>
      <c r="J41" s="366">
        <f t="shared" si="1"/>
        <v>0</v>
      </c>
      <c r="K41" s="70">
        <f>IF($Q$41=0,0,J41/$Q$41)</f>
        <v>0</v>
      </c>
      <c r="Q41" s="52">
        <f>-'BASE MANUFACTURING MODEL'!K2389</f>
        <v>0</v>
      </c>
    </row>
    <row r="42" spans="1:17" x14ac:dyDescent="0.2">
      <c r="A42" s="2" t="str">
        <f>'BASE MANUFACTURING MODEL'!A2330</f>
        <v>Future Use 18</v>
      </c>
      <c r="D42" s="367">
        <f>'BASE MANUFACTURING MODEL'!D2450</f>
        <v>0</v>
      </c>
      <c r="E42" s="367">
        <f>'BASE MANUFACTURING MODEL'!E2450</f>
        <v>0</v>
      </c>
      <c r="F42" s="367">
        <f>'BASE MANUFACTURING MODEL'!F2450</f>
        <v>0</v>
      </c>
      <c r="G42" s="367">
        <f>'BASE MANUFACTURING MODEL'!G2450</f>
        <v>0</v>
      </c>
      <c r="H42" s="367">
        <f>'BASE MANUFACTURING MODEL'!H2450</f>
        <v>0</v>
      </c>
      <c r="I42" s="367">
        <f>'BASE MANUFACTURING MODEL'!I2450</f>
        <v>0</v>
      </c>
      <c r="J42" s="366">
        <f t="shared" si="1"/>
        <v>0</v>
      </c>
      <c r="K42" s="70">
        <f>IF($Q$42=0,0,J42/$Q$42)</f>
        <v>0</v>
      </c>
      <c r="Q42" s="52">
        <f>-'BASE MANUFACTURING MODEL'!L2390</f>
        <v>0</v>
      </c>
    </row>
    <row r="43" spans="1:17" x14ac:dyDescent="0.2">
      <c r="A43" s="2" t="str">
        <f>'BASE MANUFACTURING MODEL'!A2331</f>
        <v>Future Use 19</v>
      </c>
      <c r="D43" s="367">
        <f>'BASE MANUFACTURING MODEL'!D2451</f>
        <v>0</v>
      </c>
      <c r="E43" s="367">
        <f>'BASE MANUFACTURING MODEL'!E2451</f>
        <v>0</v>
      </c>
      <c r="F43" s="367">
        <f>'BASE MANUFACTURING MODEL'!F2451</f>
        <v>0</v>
      </c>
      <c r="G43" s="367">
        <f>'BASE MANUFACTURING MODEL'!G2451</f>
        <v>0</v>
      </c>
      <c r="H43" s="367">
        <f>'BASE MANUFACTURING MODEL'!H2451</f>
        <v>0</v>
      </c>
      <c r="I43" s="367">
        <f>'BASE MANUFACTURING MODEL'!I2451</f>
        <v>0</v>
      </c>
      <c r="J43" s="366">
        <f t="shared" si="1"/>
        <v>0</v>
      </c>
      <c r="K43" s="70">
        <f>IF($Q$43=0,0,J43/$Q$43)</f>
        <v>0</v>
      </c>
      <c r="Q43" s="52">
        <f>-'BASE MANUFACTURING MODEL'!M2391</f>
        <v>0</v>
      </c>
    </row>
    <row r="44" spans="1:17" x14ac:dyDescent="0.2">
      <c r="A44" s="2" t="str">
        <f>'BASE MANUFACTURING MODEL'!A2332</f>
        <v>EquipHrSupt</v>
      </c>
      <c r="D44" s="367" t="str">
        <f>'BASE MANUFACTURING MODEL'!D2452</f>
        <v xml:space="preserve">xxxxxx </v>
      </c>
      <c r="E44" s="367" t="str">
        <f>'BASE MANUFACTURING MODEL'!E2452</f>
        <v xml:space="preserve">xxxxxx </v>
      </c>
      <c r="F44" s="367" t="str">
        <f>'BASE MANUFACTURING MODEL'!F2452</f>
        <v xml:space="preserve">xxxxxx </v>
      </c>
      <c r="G44" s="367" t="str">
        <f>'BASE MANUFACTURING MODEL'!G2452</f>
        <v xml:space="preserve">xxxxxx </v>
      </c>
      <c r="H44" s="367" t="str">
        <f>'BASE MANUFACTURING MODEL'!H2452</f>
        <v xml:space="preserve">xxxxxx </v>
      </c>
      <c r="I44" s="367" t="str">
        <f>'BASE MANUFACTURING MODEL'!I2452</f>
        <v xml:space="preserve">xxxxxx </v>
      </c>
      <c r="J44" s="366">
        <f t="shared" si="1"/>
        <v>0</v>
      </c>
      <c r="K44" s="70">
        <f>IF($Q$44=0,0,J44/$Q$44)</f>
        <v>0</v>
      </c>
      <c r="Q44" s="52">
        <f>-'BASE MANUFACTURING MODEL'!N2392</f>
        <v>346610.58773004601</v>
      </c>
    </row>
    <row r="45" spans="1:17" x14ac:dyDescent="0.2">
      <c r="A45" s="2" t="str">
        <f>'BASE MANUFACTURING MODEL'!A2333</f>
        <v>LaborHrSupt</v>
      </c>
      <c r="D45" s="367" t="str">
        <f>'BASE MANUFACTURING MODEL'!D2453</f>
        <v xml:space="preserve">xxxxxx </v>
      </c>
      <c r="E45" s="367" t="str">
        <f>'BASE MANUFACTURING MODEL'!E2453</f>
        <v xml:space="preserve">xxxxxx </v>
      </c>
      <c r="F45" s="367" t="str">
        <f>'BASE MANUFACTURING MODEL'!F2453</f>
        <v xml:space="preserve">xxxxxx </v>
      </c>
      <c r="G45" s="367" t="str">
        <f>'BASE MANUFACTURING MODEL'!G2453</f>
        <v xml:space="preserve">xxxxxx </v>
      </c>
      <c r="H45" s="367" t="str">
        <f>'BASE MANUFACTURING MODEL'!H2453</f>
        <v xml:space="preserve">xxxxxx </v>
      </c>
      <c r="I45" s="367" t="str">
        <f>'BASE MANUFACTURING MODEL'!I2453</f>
        <v xml:space="preserve">xxxxxx </v>
      </c>
      <c r="J45" s="366">
        <f t="shared" si="1"/>
        <v>0</v>
      </c>
      <c r="K45" s="70">
        <f>IF($Q$45=0,0,J45/$Q$45)</f>
        <v>0</v>
      </c>
      <c r="Q45" s="52">
        <f>-'BASE MANUFACTURING MODEL'!O2393</f>
        <v>0</v>
      </c>
    </row>
    <row r="46" spans="1:17" x14ac:dyDescent="0.2">
      <c r="A46" s="2" t="s">
        <v>421</v>
      </c>
      <c r="D46" s="211" t="s">
        <v>271</v>
      </c>
      <c r="E46" s="211" t="s">
        <v>271</v>
      </c>
      <c r="F46" s="211" t="s">
        <v>271</v>
      </c>
      <c r="G46" s="211" t="s">
        <v>271</v>
      </c>
      <c r="H46" s="211" t="s">
        <v>271</v>
      </c>
      <c r="I46" s="211" t="s">
        <v>271</v>
      </c>
      <c r="J46" s="368">
        <f t="shared" si="1"/>
        <v>0</v>
      </c>
      <c r="K46" s="70">
        <f>IF($Q$46=0,0,J46/$Q$46)</f>
        <v>0</v>
      </c>
      <c r="Q46" s="52"/>
    </row>
    <row r="47" spans="1:17" x14ac:dyDescent="0.2">
      <c r="J47" s="30"/>
    </row>
    <row r="48" spans="1:17" x14ac:dyDescent="0.2">
      <c r="B48" s="4" t="s">
        <v>197</v>
      </c>
      <c r="D48" s="154">
        <f t="shared" ref="D48:J48" si="2">SUM(D11:D47)</f>
        <v>460309.70357967535</v>
      </c>
      <c r="E48" s="154">
        <f t="shared" si="2"/>
        <v>0</v>
      </c>
      <c r="F48" s="154">
        <f t="shared" si="2"/>
        <v>0</v>
      </c>
      <c r="G48" s="154">
        <f t="shared" si="2"/>
        <v>0</v>
      </c>
      <c r="H48" s="154">
        <f t="shared" si="2"/>
        <v>0</v>
      </c>
      <c r="I48" s="154">
        <f t="shared" si="2"/>
        <v>0</v>
      </c>
      <c r="J48" s="369">
        <f t="shared" si="2"/>
        <v>460309.70357967535</v>
      </c>
      <c r="Q48" s="154">
        <f>SUM(Q11:Q47)</f>
        <v>17385205.416411106</v>
      </c>
    </row>
    <row r="49" spans="1:10" x14ac:dyDescent="0.2">
      <c r="J49" s="30"/>
    </row>
    <row r="50" spans="1:10" x14ac:dyDescent="0.2">
      <c r="B50" s="4" t="s">
        <v>337</v>
      </c>
      <c r="D50" s="247">
        <f>'BASE MANUFACTURING MODEL'!$D$2708</f>
        <v>1000000</v>
      </c>
      <c r="E50" s="247">
        <f>'BASE MANUFACTURING MODEL'!$D$2709</f>
        <v>0</v>
      </c>
      <c r="F50" s="247">
        <f>'BASE MANUFACTURING MODEL'!$D$2710</f>
        <v>0</v>
      </c>
      <c r="G50" s="247">
        <f>'BASE MANUFACTURING MODEL'!$D$2711</f>
        <v>0</v>
      </c>
      <c r="H50" s="247">
        <f>'BASE MANUFACTURING MODEL'!$D$2712</f>
        <v>0</v>
      </c>
      <c r="I50" s="247">
        <f>'BASE MANUFACTURING MODEL'!$D$2713</f>
        <v>0</v>
      </c>
      <c r="J50" s="30"/>
    </row>
    <row r="51" spans="1:10" x14ac:dyDescent="0.2">
      <c r="J51" s="30"/>
    </row>
    <row r="52" spans="1:10" x14ac:dyDescent="0.2">
      <c r="B52" s="4" t="s">
        <v>210</v>
      </c>
      <c r="D52" s="248">
        <f t="shared" ref="D52:I52" si="3">IF(D50=0,0,D48/D50)</f>
        <v>0.46030970357967532</v>
      </c>
      <c r="E52" s="248">
        <f t="shared" si="3"/>
        <v>0</v>
      </c>
      <c r="F52" s="248">
        <f t="shared" si="3"/>
        <v>0</v>
      </c>
      <c r="G52" s="248">
        <f t="shared" si="3"/>
        <v>0</v>
      </c>
      <c r="H52" s="248">
        <f t="shared" si="3"/>
        <v>0</v>
      </c>
      <c r="I52" s="248">
        <f t="shared" si="3"/>
        <v>0</v>
      </c>
      <c r="J52" s="30"/>
    </row>
    <row r="53" spans="1:10" x14ac:dyDescent="0.2">
      <c r="D53" s="361" t="str">
        <f>'BASE MANUFACTURING MODEL'!$J$130</f>
        <v>$ per Pound</v>
      </c>
      <c r="E53" s="361" t="str">
        <f>'BASE MANUFACTURING MODEL'!$J$132</f>
        <v>$ per Item</v>
      </c>
      <c r="F53" s="361" t="str">
        <f>'BASE MANUFACTURING MODEL'!$J$134</f>
        <v>$ per Item</v>
      </c>
      <c r="G53" s="361" t="str">
        <f>'BASE MANUFACTURING MODEL'!$J$136</f>
        <v>$ per Item</v>
      </c>
      <c r="H53" s="361" t="str">
        <f>'BASE MANUFACTURING MODEL'!$J$138</f>
        <v>$ per Item</v>
      </c>
      <c r="I53" s="361" t="str">
        <f>'BASE MANUFACTURING MODEL'!$J$140</f>
        <v>$ per Item</v>
      </c>
      <c r="J53" s="30"/>
    </row>
    <row r="54" spans="1:10" x14ac:dyDescent="0.2">
      <c r="D54" s="361"/>
      <c r="E54" s="361"/>
      <c r="F54" s="361"/>
      <c r="G54" s="361"/>
      <c r="H54" s="361"/>
      <c r="I54" s="361"/>
    </row>
    <row r="59" spans="1:10" x14ac:dyDescent="0.2">
      <c r="E59" s="361"/>
      <c r="F59" s="361"/>
      <c r="H59" s="361"/>
    </row>
    <row r="61" spans="1:10" x14ac:dyDescent="0.2">
      <c r="A61" s="42" t="str">
        <f>A1</f>
        <v>DETAIL RATE ANALYSIS SCHEDULE</v>
      </c>
    </row>
    <row r="62" spans="1:10" x14ac:dyDescent="0.2">
      <c r="A62" s="2" t="str">
        <f>A2</f>
        <v>Plumbco, Inc.</v>
      </c>
    </row>
    <row r="68" spans="1:11" x14ac:dyDescent="0.2">
      <c r="D68" s="387" t="s">
        <v>336</v>
      </c>
      <c r="E68" s="389"/>
      <c r="F68" s="389"/>
      <c r="G68" s="389"/>
      <c r="H68" s="389"/>
      <c r="I68" s="389"/>
      <c r="J68" s="389"/>
      <c r="K68" s="388"/>
    </row>
    <row r="69" spans="1:11" x14ac:dyDescent="0.2">
      <c r="D69" s="98" t="str">
        <f>'BASE MANUFACTURING MODEL'!J2407</f>
        <v>Purch Comps</v>
      </c>
      <c r="E69" s="98" t="str">
        <f>'BASE MANUFACTURING MODEL'!K2407</f>
        <v>Pkg Material</v>
      </c>
      <c r="F69" s="98" t="str">
        <f>'BASE MANUFACTURING MODEL'!L2407</f>
        <v>Molds</v>
      </c>
      <c r="G69" s="98" t="str">
        <f>'BASE MANUFACTURING MODEL'!M2407</f>
        <v>T/P Supp #10</v>
      </c>
      <c r="H69" s="98" t="str">
        <f>'BASE MANUFACTURING MODEL'!N2407</f>
        <v>T/P Supp #11</v>
      </c>
      <c r="I69" s="98" t="str">
        <f>'BASE MANUFACTURING MODEL'!O2407</f>
        <v>T/P Supp #12</v>
      </c>
      <c r="J69" s="98" t="s">
        <v>95</v>
      </c>
      <c r="K69" s="98" t="s">
        <v>84</v>
      </c>
    </row>
    <row r="70" spans="1:11" x14ac:dyDescent="0.2">
      <c r="J70" s="16"/>
    </row>
    <row r="71" spans="1:11" x14ac:dyDescent="0.2">
      <c r="A71" s="2" t="str">
        <f t="shared" ref="A71:A83" si="4">A11</f>
        <v>Salaries</v>
      </c>
      <c r="D71" s="52">
        <f>'BASE MANUFACTURING MODEL'!J2409</f>
        <v>0</v>
      </c>
      <c r="E71" s="367">
        <f>'BASE MANUFACTURING MODEL'!K2409</f>
        <v>0</v>
      </c>
      <c r="F71" s="367">
        <f>'BASE MANUFACTURING MODEL'!L2409</f>
        <v>0</v>
      </c>
      <c r="G71" s="367">
        <f>'BASE MANUFACTURING MODEL'!M2409</f>
        <v>0</v>
      </c>
      <c r="H71" s="367">
        <f>'BASE MANUFACTURING MODEL'!N2409</f>
        <v>0</v>
      </c>
      <c r="I71" s="367">
        <f>'BASE MANUFACTURING MODEL'!O2409</f>
        <v>0</v>
      </c>
      <c r="J71" s="366">
        <f t="shared" ref="J71:J83" si="5">SUM(D71:I71)</f>
        <v>0</v>
      </c>
      <c r="K71" s="70">
        <f>IF($Q$11=0,0,J71/$Q$11)</f>
        <v>0</v>
      </c>
    </row>
    <row r="72" spans="1:11" x14ac:dyDescent="0.2">
      <c r="A72" s="2" t="str">
        <f t="shared" si="4"/>
        <v>Hourly</v>
      </c>
      <c r="D72" s="52">
        <f>'BASE MANUFACTURING MODEL'!J2410</f>
        <v>0</v>
      </c>
      <c r="E72" s="367">
        <f>'BASE MANUFACTURING MODEL'!K2410</f>
        <v>0</v>
      </c>
      <c r="F72" s="367">
        <f>'BASE MANUFACTURING MODEL'!L2410</f>
        <v>0</v>
      </c>
      <c r="G72" s="367">
        <f>'BASE MANUFACTURING MODEL'!M2410</f>
        <v>0</v>
      </c>
      <c r="H72" s="367">
        <f>'BASE MANUFACTURING MODEL'!N2410</f>
        <v>0</v>
      </c>
      <c r="I72" s="367">
        <f>'BASE MANUFACTURING MODEL'!O2410</f>
        <v>0</v>
      </c>
      <c r="J72" s="366">
        <f t="shared" si="5"/>
        <v>0</v>
      </c>
      <c r="K72" s="70">
        <f>IF($Q$12=0,0,J72/$Q$12)</f>
        <v>0</v>
      </c>
    </row>
    <row r="73" spans="1:11" x14ac:dyDescent="0.2">
      <c r="A73" s="2" t="str">
        <f t="shared" si="4"/>
        <v>Paid time off benefits</v>
      </c>
      <c r="D73" s="52">
        <f>'BASE MANUFACTURING MODEL'!J2411</f>
        <v>0</v>
      </c>
      <c r="E73" s="367">
        <f>'BASE MANUFACTURING MODEL'!K2411</f>
        <v>0</v>
      </c>
      <c r="F73" s="367">
        <f>'BASE MANUFACTURING MODEL'!L2411</f>
        <v>0</v>
      </c>
      <c r="G73" s="367">
        <f>'BASE MANUFACTURING MODEL'!M2411</f>
        <v>0</v>
      </c>
      <c r="H73" s="367">
        <f>'BASE MANUFACTURING MODEL'!N2411</f>
        <v>0</v>
      </c>
      <c r="I73" s="367">
        <f>'BASE MANUFACTURING MODEL'!O2411</f>
        <v>0</v>
      </c>
      <c r="J73" s="366">
        <f t="shared" si="5"/>
        <v>0</v>
      </c>
      <c r="K73" s="70">
        <f>IF($Q$13=0,0,J73/$Q$13)</f>
        <v>0</v>
      </c>
    </row>
    <row r="74" spans="1:11" x14ac:dyDescent="0.2">
      <c r="A74" s="2" t="str">
        <f t="shared" si="4"/>
        <v>Overtime, shift premium &amp; special comp.</v>
      </c>
      <c r="D74" s="52">
        <f>'BASE MANUFACTURING MODEL'!J2412</f>
        <v>0</v>
      </c>
      <c r="E74" s="367">
        <f>'BASE MANUFACTURING MODEL'!K2412</f>
        <v>0</v>
      </c>
      <c r="F74" s="367">
        <f>'BASE MANUFACTURING MODEL'!L2412</f>
        <v>0</v>
      </c>
      <c r="G74" s="367">
        <f>'BASE MANUFACTURING MODEL'!M2412</f>
        <v>0</v>
      </c>
      <c r="H74" s="367">
        <f>'BASE MANUFACTURING MODEL'!N2412</f>
        <v>0</v>
      </c>
      <c r="I74" s="367">
        <f>'BASE MANUFACTURING MODEL'!O2412</f>
        <v>0</v>
      </c>
      <c r="J74" s="366">
        <f t="shared" si="5"/>
        <v>0</v>
      </c>
      <c r="K74" s="70">
        <f>IF($Q$14=0,0,J74/$Q$14)</f>
        <v>0</v>
      </c>
    </row>
    <row r="75" spans="1:11" x14ac:dyDescent="0.2">
      <c r="A75" s="2" t="str">
        <f t="shared" si="4"/>
        <v>Salary fringes @</v>
      </c>
      <c r="D75" s="52">
        <f>'BASE MANUFACTURING MODEL'!J2417</f>
        <v>0</v>
      </c>
      <c r="E75" s="367">
        <f>'BASE MANUFACTURING MODEL'!K2417</f>
        <v>0</v>
      </c>
      <c r="F75" s="367">
        <f>'BASE MANUFACTURING MODEL'!L2417</f>
        <v>0</v>
      </c>
      <c r="G75" s="367">
        <f>'BASE MANUFACTURING MODEL'!M2417</f>
        <v>0</v>
      </c>
      <c r="H75" s="367">
        <f>'BASE MANUFACTURING MODEL'!N2417</f>
        <v>0</v>
      </c>
      <c r="I75" s="367">
        <f>'BASE MANUFACTURING MODEL'!O2417</f>
        <v>0</v>
      </c>
      <c r="J75" s="366">
        <f t="shared" si="5"/>
        <v>0</v>
      </c>
      <c r="K75" s="70">
        <f>IF($Q$15=0,0,J75/$Q$15)</f>
        <v>0</v>
      </c>
    </row>
    <row r="76" spans="1:11" x14ac:dyDescent="0.2">
      <c r="A76" s="2" t="str">
        <f t="shared" si="4"/>
        <v>Hourly fringes @</v>
      </c>
      <c r="D76" s="52">
        <f>'BASE MANUFACTURING MODEL'!J2418</f>
        <v>0</v>
      </c>
      <c r="E76" s="367">
        <f>'BASE MANUFACTURING MODEL'!K2418</f>
        <v>0</v>
      </c>
      <c r="F76" s="367">
        <f>'BASE MANUFACTURING MODEL'!L2418</f>
        <v>0</v>
      </c>
      <c r="G76" s="367">
        <f>'BASE MANUFACTURING MODEL'!M2418</f>
        <v>0</v>
      </c>
      <c r="H76" s="367">
        <f>'BASE MANUFACTURING MODEL'!N2418</f>
        <v>0</v>
      </c>
      <c r="I76" s="367">
        <f>'BASE MANUFACTURING MODEL'!O2418</f>
        <v>0</v>
      </c>
      <c r="J76" s="366">
        <f t="shared" si="5"/>
        <v>0</v>
      </c>
      <c r="K76" s="70">
        <f>IF($Q$16=0,0,J76/$Q$16)</f>
        <v>0</v>
      </c>
    </row>
    <row r="77" spans="1:11" x14ac:dyDescent="0.2">
      <c r="A77" s="2" t="str">
        <f t="shared" si="4"/>
        <v>Depreciation</v>
      </c>
      <c r="D77" s="52">
        <f>'BASE MANUFACTURING MODEL'!J2422</f>
        <v>0</v>
      </c>
      <c r="E77" s="367">
        <f>'BASE MANUFACTURING MODEL'!K2422</f>
        <v>0</v>
      </c>
      <c r="F77" s="367">
        <f>'BASE MANUFACTURING MODEL'!L2422</f>
        <v>0</v>
      </c>
      <c r="G77" s="367">
        <f>'BASE MANUFACTURING MODEL'!M2422</f>
        <v>0</v>
      </c>
      <c r="H77" s="367">
        <f>'BASE MANUFACTURING MODEL'!N2422</f>
        <v>0</v>
      </c>
      <c r="I77" s="367">
        <f>'BASE MANUFACTURING MODEL'!O2422</f>
        <v>0</v>
      </c>
      <c r="J77" s="366">
        <f t="shared" si="5"/>
        <v>0</v>
      </c>
      <c r="K77" s="70">
        <f>IF($Q$17=0,0,J77/$Q$17)</f>
        <v>0</v>
      </c>
    </row>
    <row r="78" spans="1:11" x14ac:dyDescent="0.2">
      <c r="A78" s="2" t="str">
        <f t="shared" si="4"/>
        <v>Cost of capital</v>
      </c>
      <c r="D78" s="52">
        <f>'BASE MANUFACTURING MODEL'!J2423</f>
        <v>0</v>
      </c>
      <c r="E78" s="367">
        <f>'BASE MANUFACTURING MODEL'!K2423</f>
        <v>0</v>
      </c>
      <c r="F78" s="367">
        <f>'BASE MANUFACTURING MODEL'!L2423</f>
        <v>0</v>
      </c>
      <c r="G78" s="367">
        <f>'BASE MANUFACTURING MODEL'!M2423</f>
        <v>0</v>
      </c>
      <c r="H78" s="367">
        <f>'BASE MANUFACTURING MODEL'!N2423</f>
        <v>0</v>
      </c>
      <c r="I78" s="367">
        <f>'BASE MANUFACTURING MODEL'!O2423</f>
        <v>0</v>
      </c>
      <c r="J78" s="366">
        <f t="shared" si="5"/>
        <v>0</v>
      </c>
      <c r="K78" s="70">
        <f>IF($Q$18=0,0,J78/$Q$18)</f>
        <v>0</v>
      </c>
    </row>
    <row r="79" spans="1:11" x14ac:dyDescent="0.2">
      <c r="A79" s="2" t="str">
        <f t="shared" si="4"/>
        <v>Leases and rentals</v>
      </c>
      <c r="D79" s="52">
        <f>'BASE MANUFACTURING MODEL'!J2424</f>
        <v>0</v>
      </c>
      <c r="E79" s="367">
        <f>'BASE MANUFACTURING MODEL'!K2424</f>
        <v>0</v>
      </c>
      <c r="F79" s="367">
        <f>'BASE MANUFACTURING MODEL'!L2424</f>
        <v>0</v>
      </c>
      <c r="G79" s="367">
        <f>'BASE MANUFACTURING MODEL'!M2424</f>
        <v>0</v>
      </c>
      <c r="H79" s="367">
        <f>'BASE MANUFACTURING MODEL'!N2424</f>
        <v>0</v>
      </c>
      <c r="I79" s="367">
        <f>'BASE MANUFACTURING MODEL'!O2424</f>
        <v>0</v>
      </c>
      <c r="J79" s="366">
        <f t="shared" si="5"/>
        <v>0</v>
      </c>
      <c r="K79" s="70">
        <f>IF($Q$19=0,0,J79/$Q$19)</f>
        <v>0</v>
      </c>
    </row>
    <row r="80" spans="1:11" x14ac:dyDescent="0.2">
      <c r="A80" s="2" t="str">
        <f t="shared" si="4"/>
        <v>Utilities</v>
      </c>
      <c r="D80" s="52">
        <f>'BASE MANUFACTURING MODEL'!J2425</f>
        <v>0</v>
      </c>
      <c r="E80" s="367">
        <f>'BASE MANUFACTURING MODEL'!K2425</f>
        <v>0</v>
      </c>
      <c r="F80" s="367">
        <f>'BASE MANUFACTURING MODEL'!L2425</f>
        <v>0</v>
      </c>
      <c r="G80" s="367">
        <f>'BASE MANUFACTURING MODEL'!M2425</f>
        <v>0</v>
      </c>
      <c r="H80" s="367">
        <f>'BASE MANUFACTURING MODEL'!N2425</f>
        <v>0</v>
      </c>
      <c r="I80" s="367">
        <f>'BASE MANUFACTURING MODEL'!O2425</f>
        <v>0</v>
      </c>
      <c r="J80" s="366">
        <f t="shared" si="5"/>
        <v>0</v>
      </c>
      <c r="K80" s="70">
        <f>IF($Q$20=0,0,J80/$Q$20)</f>
        <v>0</v>
      </c>
    </row>
    <row r="81" spans="1:11" x14ac:dyDescent="0.2">
      <c r="A81" s="2" t="str">
        <f t="shared" si="4"/>
        <v>Purch maint. &amp; supplies</v>
      </c>
      <c r="D81" s="52">
        <f>'BASE MANUFACTURING MODEL'!J2426</f>
        <v>0</v>
      </c>
      <c r="E81" s="367">
        <f>'BASE MANUFACTURING MODEL'!K2426</f>
        <v>0</v>
      </c>
      <c r="F81" s="367">
        <f>'BASE MANUFACTURING MODEL'!L2426</f>
        <v>0</v>
      </c>
      <c r="G81" s="367">
        <f>'BASE MANUFACTURING MODEL'!M2426</f>
        <v>0</v>
      </c>
      <c r="H81" s="367">
        <f>'BASE MANUFACTURING MODEL'!N2426</f>
        <v>0</v>
      </c>
      <c r="I81" s="367">
        <f>'BASE MANUFACTURING MODEL'!O2426</f>
        <v>0</v>
      </c>
      <c r="J81" s="366">
        <f t="shared" si="5"/>
        <v>0</v>
      </c>
      <c r="K81" s="70">
        <f>IF($Q$21=0,0,J81/$Q$21)</f>
        <v>0</v>
      </c>
    </row>
    <row r="82" spans="1:11" x14ac:dyDescent="0.2">
      <c r="A82" s="2" t="str">
        <f t="shared" si="4"/>
        <v>Administrative supplies</v>
      </c>
      <c r="D82" s="52">
        <f>'BASE MANUFACTURING MODEL'!J2427</f>
        <v>0</v>
      </c>
      <c r="E82" s="367">
        <f>'BASE MANUFACTURING MODEL'!K2427</f>
        <v>0</v>
      </c>
      <c r="F82" s="367">
        <f>'BASE MANUFACTURING MODEL'!L2427</f>
        <v>0</v>
      </c>
      <c r="G82" s="367">
        <f>'BASE MANUFACTURING MODEL'!M2427</f>
        <v>0</v>
      </c>
      <c r="H82" s="367">
        <f>'BASE MANUFACTURING MODEL'!N2427</f>
        <v>0</v>
      </c>
      <c r="I82" s="367">
        <f>'BASE MANUFACTURING MODEL'!O2427</f>
        <v>0</v>
      </c>
      <c r="J82" s="366">
        <f t="shared" si="5"/>
        <v>0</v>
      </c>
      <c r="K82" s="70">
        <f>IF($Q$22=0,0,J82/$Q$22)</f>
        <v>0</v>
      </c>
    </row>
    <row r="83" spans="1:11" x14ac:dyDescent="0.2">
      <c r="A83" s="2" t="str">
        <f t="shared" si="4"/>
        <v>Other fixed and budgeted expenses</v>
      </c>
      <c r="D83" s="52">
        <f>'BASE MANUFACTURING MODEL'!J2428</f>
        <v>45000</v>
      </c>
      <c r="E83" s="367">
        <f>'BASE MANUFACTURING MODEL'!K2428</f>
        <v>20000</v>
      </c>
      <c r="F83" s="367">
        <f>'BASE MANUFACTURING MODEL'!L2428</f>
        <v>2500</v>
      </c>
      <c r="G83" s="367">
        <f>'BASE MANUFACTURING MODEL'!M2428</f>
        <v>0</v>
      </c>
      <c r="H83" s="367">
        <f>'BASE MANUFACTURING MODEL'!N2428</f>
        <v>0</v>
      </c>
      <c r="I83" s="367">
        <f>'BASE MANUFACTURING MODEL'!O2428</f>
        <v>0</v>
      </c>
      <c r="J83" s="366">
        <f t="shared" si="5"/>
        <v>67500</v>
      </c>
      <c r="K83" s="70">
        <f>IF($Q$23=0,0,J83/$Q$23)</f>
        <v>5.6226572261557688E-2</v>
      </c>
    </row>
    <row r="84" spans="1:11" x14ac:dyDescent="0.2">
      <c r="E84" s="4"/>
      <c r="F84" s="4"/>
      <c r="G84" s="4"/>
      <c r="H84" s="4"/>
      <c r="I84" s="4"/>
      <c r="J84" s="30"/>
      <c r="K84" s="70"/>
    </row>
    <row r="85" spans="1:11" x14ac:dyDescent="0.2">
      <c r="A85" s="2" t="str">
        <f t="shared" ref="A85:A106" si="6">A25</f>
        <v>Maintenance</v>
      </c>
      <c r="D85" s="367">
        <f>'BASE MANUFACTURING MODEL'!J2433</f>
        <v>0</v>
      </c>
      <c r="E85" s="367">
        <f>'BASE MANUFACTURING MODEL'!K2433</f>
        <v>0</v>
      </c>
      <c r="F85" s="367">
        <f>'BASE MANUFACTURING MODEL'!L2433</f>
        <v>0</v>
      </c>
      <c r="G85" s="367">
        <f>'BASE MANUFACTURING MODEL'!M2433</f>
        <v>0</v>
      </c>
      <c r="H85" s="367">
        <f>'BASE MANUFACTURING MODEL'!N2433</f>
        <v>0</v>
      </c>
      <c r="I85" s="367">
        <f>'BASE MANUFACTURING MODEL'!O2433</f>
        <v>0</v>
      </c>
      <c r="J85" s="366">
        <f t="shared" ref="J85:J106" si="7">SUM(D85:I85)</f>
        <v>0</v>
      </c>
      <c r="K85" s="70">
        <f>IF($Q$25=0,0,J85/$Q$25)</f>
        <v>0</v>
      </c>
    </row>
    <row r="86" spans="1:11" x14ac:dyDescent="0.2">
      <c r="A86" s="2" t="str">
        <f t="shared" si="6"/>
        <v>Bldg &amp; Grounds</v>
      </c>
      <c r="D86" s="367">
        <f>'BASE MANUFACTURING MODEL'!J2434</f>
        <v>10400.810917109387</v>
      </c>
      <c r="E86" s="367">
        <f>'BASE MANUFACTURING MODEL'!K2434</f>
        <v>5200.4054585546937</v>
      </c>
      <c r="F86" s="367">
        <f>'BASE MANUFACTURING MODEL'!L2434</f>
        <v>6240.486550265633</v>
      </c>
      <c r="G86" s="367">
        <f>'BASE MANUFACTURING MODEL'!M2434</f>
        <v>0</v>
      </c>
      <c r="H86" s="367">
        <f>'BASE MANUFACTURING MODEL'!N2434</f>
        <v>0</v>
      </c>
      <c r="I86" s="367">
        <f>'BASE MANUFACTURING MODEL'!O2434</f>
        <v>0</v>
      </c>
      <c r="J86" s="366">
        <f t="shared" si="7"/>
        <v>21841.702925929712</v>
      </c>
      <c r="K86" s="70">
        <f>IF($Q$26=0,0,J86/$Q$26)</f>
        <v>0.06</v>
      </c>
    </row>
    <row r="87" spans="1:11" x14ac:dyDescent="0.2">
      <c r="A87" s="2" t="str">
        <f t="shared" si="6"/>
        <v>Hum Resource</v>
      </c>
      <c r="D87" s="367" t="str">
        <f>'BASE MANUFACTURING MODEL'!J2435</f>
        <v xml:space="preserve">xxxxxx </v>
      </c>
      <c r="E87" s="367" t="str">
        <f>'BASE MANUFACTURING MODEL'!K2435</f>
        <v xml:space="preserve">xxxxxx </v>
      </c>
      <c r="F87" s="367" t="str">
        <f>'BASE MANUFACTURING MODEL'!L2435</f>
        <v xml:space="preserve">xxxxxx </v>
      </c>
      <c r="G87" s="367" t="str">
        <f>'BASE MANUFACTURING MODEL'!M2435</f>
        <v xml:space="preserve">xxxxxx </v>
      </c>
      <c r="H87" s="367" t="str">
        <f>'BASE MANUFACTURING MODEL'!N2435</f>
        <v xml:space="preserve">xxxxxx </v>
      </c>
      <c r="I87" s="367" t="str">
        <f>'BASE MANUFACTURING MODEL'!O2435</f>
        <v xml:space="preserve">xxxxxx </v>
      </c>
      <c r="J87" s="366">
        <f t="shared" si="7"/>
        <v>0</v>
      </c>
      <c r="K87" s="70">
        <f>IF($Q$27=0,0,J87/$Q$27)</f>
        <v>0</v>
      </c>
    </row>
    <row r="88" spans="1:11" x14ac:dyDescent="0.2">
      <c r="A88" s="2" t="str">
        <f t="shared" si="6"/>
        <v>General Mgmt</v>
      </c>
      <c r="D88" s="367">
        <f>'BASE MANUFACTURING MODEL'!J2436</f>
        <v>0</v>
      </c>
      <c r="E88" s="367">
        <f>'BASE MANUFACTURING MODEL'!K2436</f>
        <v>0</v>
      </c>
      <c r="F88" s="367">
        <f>'BASE MANUFACTURING MODEL'!L2436</f>
        <v>0</v>
      </c>
      <c r="G88" s="367">
        <f>'BASE MANUFACTURING MODEL'!M2436</f>
        <v>0</v>
      </c>
      <c r="H88" s="367">
        <f>'BASE MANUFACTURING MODEL'!N2436</f>
        <v>0</v>
      </c>
      <c r="I88" s="367">
        <f>'BASE MANUFACTURING MODEL'!O2436</f>
        <v>0</v>
      </c>
      <c r="J88" s="366">
        <f t="shared" si="7"/>
        <v>0</v>
      </c>
      <c r="K88" s="70">
        <f>IF($Q$28=0,0,J88/$Q$28)</f>
        <v>0</v>
      </c>
    </row>
    <row r="89" spans="1:11" x14ac:dyDescent="0.2">
      <c r="A89" s="2" t="str">
        <f t="shared" si="6"/>
        <v>Acct &amp; Finance</v>
      </c>
      <c r="D89" s="367">
        <f>'BASE MANUFACTURING MODEL'!J2437</f>
        <v>35643.163930428753</v>
      </c>
      <c r="E89" s="367">
        <f>'BASE MANUFACTURING MODEL'!K2437</f>
        <v>35643.163930428753</v>
      </c>
      <c r="F89" s="367">
        <f>'BASE MANUFACTURING MODEL'!L2437</f>
        <v>0</v>
      </c>
      <c r="G89" s="367">
        <f>'BASE MANUFACTURING MODEL'!M2437</f>
        <v>0</v>
      </c>
      <c r="H89" s="367">
        <f>'BASE MANUFACTURING MODEL'!N2437</f>
        <v>0</v>
      </c>
      <c r="I89" s="367">
        <f>'BASE MANUFACTURING MODEL'!O2437</f>
        <v>0</v>
      </c>
      <c r="J89" s="366">
        <f t="shared" si="7"/>
        <v>71286.327860857506</v>
      </c>
      <c r="K89" s="70">
        <f>IF($Q$29=0,0,J89/$Q$29)</f>
        <v>0.1</v>
      </c>
    </row>
    <row r="90" spans="1:11" x14ac:dyDescent="0.2">
      <c r="A90" s="2" t="str">
        <f t="shared" si="6"/>
        <v>Engineering</v>
      </c>
      <c r="D90" s="367">
        <f>'BASE MANUFACTURING MODEL'!J2438</f>
        <v>35768.163930428753</v>
      </c>
      <c r="E90" s="367">
        <f>'BASE MANUFACTURING MODEL'!K2438</f>
        <v>0</v>
      </c>
      <c r="F90" s="367">
        <f>'BASE MANUFACTURING MODEL'!L2438</f>
        <v>143072.65572171501</v>
      </c>
      <c r="G90" s="367">
        <f>'BASE MANUFACTURING MODEL'!M2438</f>
        <v>0</v>
      </c>
      <c r="H90" s="367">
        <f>'BASE MANUFACTURING MODEL'!N2438</f>
        <v>0</v>
      </c>
      <c r="I90" s="367">
        <f>'BASE MANUFACTURING MODEL'!O2438</f>
        <v>0</v>
      </c>
      <c r="J90" s="366">
        <f t="shared" si="7"/>
        <v>178840.81965214375</v>
      </c>
      <c r="K90" s="70">
        <f>IF($Q$30=0,0,J90/$Q$30)</f>
        <v>0.25</v>
      </c>
    </row>
    <row r="91" spans="1:11" x14ac:dyDescent="0.2">
      <c r="A91" s="2" t="str">
        <f t="shared" si="6"/>
        <v>Sales / Mktg</v>
      </c>
      <c r="D91" s="367">
        <f>'BASE MANUFACTURING MODEL'!J2439</f>
        <v>0</v>
      </c>
      <c r="E91" s="367">
        <f>'BASE MANUFACTURING MODEL'!K2439</f>
        <v>0</v>
      </c>
      <c r="F91" s="367">
        <f>'BASE MANUFACTURING MODEL'!L2439</f>
        <v>0</v>
      </c>
      <c r="G91" s="367">
        <f>'BASE MANUFACTURING MODEL'!M2439</f>
        <v>0</v>
      </c>
      <c r="H91" s="367">
        <f>'BASE MANUFACTURING MODEL'!N2439</f>
        <v>0</v>
      </c>
      <c r="I91" s="367">
        <f>'BASE MANUFACTURING MODEL'!O2439</f>
        <v>0</v>
      </c>
      <c r="J91" s="366">
        <f t="shared" si="7"/>
        <v>0</v>
      </c>
      <c r="K91" s="70">
        <f>IF($Q$31=0,0,J91/$Q$31)</f>
        <v>0</v>
      </c>
    </row>
    <row r="92" spans="1:11" x14ac:dyDescent="0.2">
      <c r="A92" s="2" t="str">
        <f t="shared" si="6"/>
        <v>Cust Service</v>
      </c>
      <c r="D92" s="367">
        <f>'BASE MANUFACTURING MODEL'!J2440</f>
        <v>0</v>
      </c>
      <c r="E92" s="367">
        <f>'BASE MANUFACTURING MODEL'!K2440</f>
        <v>0</v>
      </c>
      <c r="F92" s="367">
        <f>'BASE MANUFACTURING MODEL'!L2440</f>
        <v>0</v>
      </c>
      <c r="G92" s="367">
        <f>'BASE MANUFACTURING MODEL'!M2440</f>
        <v>0</v>
      </c>
      <c r="H92" s="367">
        <f>'BASE MANUFACTURING MODEL'!N2440</f>
        <v>0</v>
      </c>
      <c r="I92" s="367">
        <f>'BASE MANUFACTURING MODEL'!O2440</f>
        <v>0</v>
      </c>
      <c r="J92" s="366">
        <f t="shared" si="7"/>
        <v>0</v>
      </c>
      <c r="K92" s="70">
        <f>IF($Q$32=0,0,J92/$Q$32)</f>
        <v>0</v>
      </c>
    </row>
    <row r="93" spans="1:11" x14ac:dyDescent="0.2">
      <c r="A93" s="2" t="str">
        <f t="shared" si="6"/>
        <v>Supervision</v>
      </c>
      <c r="D93" s="367" t="str">
        <f>'BASE MANUFACTURING MODEL'!J2441</f>
        <v xml:space="preserve">xxxxxx </v>
      </c>
      <c r="E93" s="367" t="str">
        <f>'BASE MANUFACTURING MODEL'!K2441</f>
        <v xml:space="preserve">xxxxxx </v>
      </c>
      <c r="F93" s="367" t="str">
        <f>'BASE MANUFACTURING MODEL'!L2441</f>
        <v xml:space="preserve">xxxxxx </v>
      </c>
      <c r="G93" s="367" t="str">
        <f>'BASE MANUFACTURING MODEL'!M2441</f>
        <v xml:space="preserve">xxxxxx </v>
      </c>
      <c r="H93" s="367" t="str">
        <f>'BASE MANUFACTURING MODEL'!N2441</f>
        <v xml:space="preserve">xxxxxx </v>
      </c>
      <c r="I93" s="367" t="str">
        <f>'BASE MANUFACTURING MODEL'!O2441</f>
        <v xml:space="preserve">xxxxxx </v>
      </c>
      <c r="J93" s="366">
        <f t="shared" si="7"/>
        <v>0</v>
      </c>
      <c r="K93" s="70">
        <f>IF($Q$33=0,0,J93/$Q$33)</f>
        <v>0</v>
      </c>
    </row>
    <row r="94" spans="1:11" x14ac:dyDescent="0.2">
      <c r="A94" s="2" t="str">
        <f t="shared" si="6"/>
        <v>Mat'ls Mgmt</v>
      </c>
      <c r="D94" s="367">
        <f>'BASE MANUFACTURING MODEL'!J2442</f>
        <v>163483.05032338394</v>
      </c>
      <c r="E94" s="367">
        <f>'BASE MANUFACTURING MODEL'!K2442</f>
        <v>70064.164424307397</v>
      </c>
      <c r="F94" s="367">
        <f>'BASE MANUFACTURING MODEL'!L2442</f>
        <v>0</v>
      </c>
      <c r="G94" s="367">
        <f>'BASE MANUFACTURING MODEL'!M2442</f>
        <v>0</v>
      </c>
      <c r="H94" s="367">
        <f>'BASE MANUFACTURING MODEL'!N2442</f>
        <v>0</v>
      </c>
      <c r="I94" s="367">
        <f>'BASE MANUFACTURING MODEL'!O2442</f>
        <v>0</v>
      </c>
      <c r="J94" s="366">
        <f t="shared" si="7"/>
        <v>233547.21474769135</v>
      </c>
      <c r="K94" s="70">
        <f>IF($Q$34=0,0,J94/$Q$34)</f>
        <v>0.5</v>
      </c>
    </row>
    <row r="95" spans="1:11" x14ac:dyDescent="0.2">
      <c r="A95" s="2" t="str">
        <f t="shared" si="6"/>
        <v>Quality Control</v>
      </c>
      <c r="D95" s="367">
        <f>'BASE MANUFACTURING MODEL'!J2443</f>
        <v>26582.963790127968</v>
      </c>
      <c r="E95" s="367">
        <f>'BASE MANUFACTURING MODEL'!K2443</f>
        <v>0</v>
      </c>
      <c r="F95" s="367">
        <f>'BASE MANUFACTURING MODEL'!L2443</f>
        <v>0</v>
      </c>
      <c r="G95" s="367">
        <f>'BASE MANUFACTURING MODEL'!M2443</f>
        <v>0</v>
      </c>
      <c r="H95" s="367">
        <f>'BASE MANUFACTURING MODEL'!N2443</f>
        <v>0</v>
      </c>
      <c r="I95" s="367">
        <f>'BASE MANUFACTURING MODEL'!O2443</f>
        <v>0</v>
      </c>
      <c r="J95" s="366">
        <f t="shared" si="7"/>
        <v>26582.963790127968</v>
      </c>
      <c r="K95" s="70">
        <f>IF($Q$35=0,0,J95/$Q$35)</f>
        <v>0.05</v>
      </c>
    </row>
    <row r="96" spans="1:11" x14ac:dyDescent="0.2">
      <c r="A96" s="2" t="str">
        <f t="shared" si="6"/>
        <v>Set-Up Techs</v>
      </c>
      <c r="D96" s="367">
        <f>'BASE MANUFACTURING MODEL'!J2444</f>
        <v>0</v>
      </c>
      <c r="E96" s="367">
        <f>'BASE MANUFACTURING MODEL'!K2444</f>
        <v>0</v>
      </c>
      <c r="F96" s="367">
        <f>'BASE MANUFACTURING MODEL'!L2444</f>
        <v>0</v>
      </c>
      <c r="G96" s="367">
        <f>'BASE MANUFACTURING MODEL'!M2444</f>
        <v>0</v>
      </c>
      <c r="H96" s="367">
        <f>'BASE MANUFACTURING MODEL'!N2444</f>
        <v>0</v>
      </c>
      <c r="I96" s="367">
        <f>'BASE MANUFACTURING MODEL'!O2444</f>
        <v>0</v>
      </c>
      <c r="J96" s="366">
        <f t="shared" si="7"/>
        <v>0</v>
      </c>
      <c r="K96" s="70">
        <f>IF($Q$36=0,0,J96/$Q$36)</f>
        <v>0</v>
      </c>
    </row>
    <row r="97" spans="1:11" x14ac:dyDescent="0.2">
      <c r="A97" s="2" t="str">
        <f t="shared" si="6"/>
        <v>Mat'l Handling</v>
      </c>
      <c r="D97" s="367">
        <f>'BASE MANUFACTURING MODEL'!J2445</f>
        <v>0</v>
      </c>
      <c r="E97" s="367">
        <f>'BASE MANUFACTURING MODEL'!K2445</f>
        <v>0</v>
      </c>
      <c r="F97" s="367">
        <f>'BASE MANUFACTURING MODEL'!L2445</f>
        <v>0</v>
      </c>
      <c r="G97" s="367">
        <f>'BASE MANUFACTURING MODEL'!M2445</f>
        <v>0</v>
      </c>
      <c r="H97" s="367">
        <f>'BASE MANUFACTURING MODEL'!N2445</f>
        <v>0</v>
      </c>
      <c r="I97" s="367">
        <f>'BASE MANUFACTURING MODEL'!O2445</f>
        <v>0</v>
      </c>
      <c r="J97" s="366">
        <f t="shared" si="7"/>
        <v>0</v>
      </c>
      <c r="K97" s="70">
        <f>IF($Q$37=0,0,J97/$Q$37)</f>
        <v>0</v>
      </c>
    </row>
    <row r="98" spans="1:11" x14ac:dyDescent="0.2">
      <c r="A98" s="2" t="str">
        <f t="shared" si="6"/>
        <v>Ship &amp; Receive</v>
      </c>
      <c r="D98" s="367">
        <f>'BASE MANUFACTURING MODEL'!J2446</f>
        <v>41518.598345400351</v>
      </c>
      <c r="E98" s="367">
        <f>'BASE MANUFACTURING MODEL'!K2446</f>
        <v>13839.532781800119</v>
      </c>
      <c r="F98" s="367">
        <f>'BASE MANUFACTURING MODEL'!L2446</f>
        <v>0</v>
      </c>
      <c r="G98" s="367">
        <f>'BASE MANUFACTURING MODEL'!M2446</f>
        <v>0</v>
      </c>
      <c r="H98" s="367">
        <f>'BASE MANUFACTURING MODEL'!N2446</f>
        <v>0</v>
      </c>
      <c r="I98" s="367">
        <f>'BASE MANUFACTURING MODEL'!O2446</f>
        <v>0</v>
      </c>
      <c r="J98" s="366">
        <f t="shared" si="7"/>
        <v>55358.131127200468</v>
      </c>
      <c r="K98" s="70">
        <f>IF($Q$38=0,0,J98/$Q$38)</f>
        <v>0.19999999999999998</v>
      </c>
    </row>
    <row r="99" spans="1:11" x14ac:dyDescent="0.2">
      <c r="A99" s="2" t="str">
        <f t="shared" si="6"/>
        <v>Whse Labor</v>
      </c>
      <c r="D99" s="367" t="str">
        <f>'BASE MANUFACTURING MODEL'!J2447</f>
        <v xml:space="preserve">xxxxxx </v>
      </c>
      <c r="E99" s="367" t="str">
        <f>'BASE MANUFACTURING MODEL'!K2447</f>
        <v xml:space="preserve">xxxxxx </v>
      </c>
      <c r="F99" s="367" t="str">
        <f>'BASE MANUFACTURING MODEL'!L2447</f>
        <v xml:space="preserve">xxxxxx </v>
      </c>
      <c r="G99" s="367" t="str">
        <f>'BASE MANUFACTURING MODEL'!M2447</f>
        <v xml:space="preserve">xxxxxx </v>
      </c>
      <c r="H99" s="367" t="str">
        <f>'BASE MANUFACTURING MODEL'!N2447</f>
        <v xml:space="preserve">xxxxxx </v>
      </c>
      <c r="I99" s="367" t="str">
        <f>'BASE MANUFACTURING MODEL'!O2447</f>
        <v xml:space="preserve">xxxxxx </v>
      </c>
      <c r="J99" s="366">
        <f t="shared" si="7"/>
        <v>0</v>
      </c>
      <c r="K99" s="70">
        <f>IF($Q$39=0,0,J99/$Q$39)</f>
        <v>0</v>
      </c>
    </row>
    <row r="100" spans="1:11" x14ac:dyDescent="0.2">
      <c r="A100" s="2" t="str">
        <f t="shared" si="6"/>
        <v>Future Use 16</v>
      </c>
      <c r="D100" s="367">
        <f>'BASE MANUFACTURING MODEL'!J2448</f>
        <v>0</v>
      </c>
      <c r="E100" s="367">
        <f>'BASE MANUFACTURING MODEL'!K2448</f>
        <v>0</v>
      </c>
      <c r="F100" s="367">
        <f>'BASE MANUFACTURING MODEL'!L2448</f>
        <v>0</v>
      </c>
      <c r="G100" s="367">
        <f>'BASE MANUFACTURING MODEL'!M2448</f>
        <v>0</v>
      </c>
      <c r="H100" s="367">
        <f>'BASE MANUFACTURING MODEL'!N2448</f>
        <v>0</v>
      </c>
      <c r="I100" s="367">
        <f>'BASE MANUFACTURING MODEL'!O2448</f>
        <v>0</v>
      </c>
      <c r="J100" s="366">
        <f t="shared" si="7"/>
        <v>0</v>
      </c>
      <c r="K100" s="70">
        <f>IF($Q$40=0,0,J100/$Q$40)</f>
        <v>0</v>
      </c>
    </row>
    <row r="101" spans="1:11" x14ac:dyDescent="0.2">
      <c r="A101" s="2" t="str">
        <f t="shared" si="6"/>
        <v>Future Use 17</v>
      </c>
      <c r="D101" s="367">
        <f>'BASE MANUFACTURING MODEL'!J2449</f>
        <v>0</v>
      </c>
      <c r="E101" s="367">
        <f>'BASE MANUFACTURING MODEL'!K2449</f>
        <v>0</v>
      </c>
      <c r="F101" s="367">
        <f>'BASE MANUFACTURING MODEL'!L2449</f>
        <v>0</v>
      </c>
      <c r="G101" s="367">
        <f>'BASE MANUFACTURING MODEL'!M2449</f>
        <v>0</v>
      </c>
      <c r="H101" s="367">
        <f>'BASE MANUFACTURING MODEL'!N2449</f>
        <v>0</v>
      </c>
      <c r="I101" s="367">
        <f>'BASE MANUFACTURING MODEL'!O2449</f>
        <v>0</v>
      </c>
      <c r="J101" s="366">
        <f t="shared" si="7"/>
        <v>0</v>
      </c>
      <c r="K101" s="70">
        <f>IF($Q$41=0,0,J101/$Q$41)</f>
        <v>0</v>
      </c>
    </row>
    <row r="102" spans="1:11" x14ac:dyDescent="0.2">
      <c r="A102" s="2" t="str">
        <f t="shared" si="6"/>
        <v>Future Use 18</v>
      </c>
      <c r="D102" s="367">
        <f>'BASE MANUFACTURING MODEL'!J2450</f>
        <v>0</v>
      </c>
      <c r="E102" s="367">
        <f>'BASE MANUFACTURING MODEL'!K2450</f>
        <v>0</v>
      </c>
      <c r="F102" s="367">
        <f>'BASE MANUFACTURING MODEL'!L2450</f>
        <v>0</v>
      </c>
      <c r="G102" s="367">
        <f>'BASE MANUFACTURING MODEL'!M2450</f>
        <v>0</v>
      </c>
      <c r="H102" s="367">
        <f>'BASE MANUFACTURING MODEL'!N2450</f>
        <v>0</v>
      </c>
      <c r="I102" s="367">
        <f>'BASE MANUFACTURING MODEL'!O2450</f>
        <v>0</v>
      </c>
      <c r="J102" s="366">
        <f t="shared" si="7"/>
        <v>0</v>
      </c>
      <c r="K102" s="70">
        <f>IF($Q$42=0,0,J102/$Q$42)</f>
        <v>0</v>
      </c>
    </row>
    <row r="103" spans="1:11" x14ac:dyDescent="0.2">
      <c r="A103" s="2" t="str">
        <f t="shared" si="6"/>
        <v>Future Use 19</v>
      </c>
      <c r="D103" s="367">
        <f>'BASE MANUFACTURING MODEL'!J2451</f>
        <v>0</v>
      </c>
      <c r="E103" s="367">
        <f>'BASE MANUFACTURING MODEL'!K2451</f>
        <v>0</v>
      </c>
      <c r="F103" s="367">
        <f>'BASE MANUFACTURING MODEL'!L2451</f>
        <v>0</v>
      </c>
      <c r="G103" s="367">
        <f>'BASE MANUFACTURING MODEL'!M2451</f>
        <v>0</v>
      </c>
      <c r="H103" s="367">
        <f>'BASE MANUFACTURING MODEL'!N2451</f>
        <v>0</v>
      </c>
      <c r="I103" s="367">
        <f>'BASE MANUFACTURING MODEL'!O2451</f>
        <v>0</v>
      </c>
      <c r="J103" s="366">
        <f t="shared" si="7"/>
        <v>0</v>
      </c>
      <c r="K103" s="70">
        <f>IF($Q$43=0,0,J103/$Q$43)</f>
        <v>0</v>
      </c>
    </row>
    <row r="104" spans="1:11" x14ac:dyDescent="0.2">
      <c r="A104" s="2" t="str">
        <f t="shared" si="6"/>
        <v>EquipHrSupt</v>
      </c>
      <c r="D104" s="367" t="str">
        <f>'BASE MANUFACTURING MODEL'!J2452</f>
        <v xml:space="preserve">xxxxxx </v>
      </c>
      <c r="E104" s="367" t="str">
        <f>'BASE MANUFACTURING MODEL'!K2452</f>
        <v xml:space="preserve">xxxxxx </v>
      </c>
      <c r="F104" s="367" t="str">
        <f>'BASE MANUFACTURING MODEL'!L2452</f>
        <v xml:space="preserve">xxxxxx </v>
      </c>
      <c r="G104" s="367" t="str">
        <f>'BASE MANUFACTURING MODEL'!M2452</f>
        <v xml:space="preserve">xxxxxx </v>
      </c>
      <c r="H104" s="367" t="str">
        <f>'BASE MANUFACTURING MODEL'!N2452</f>
        <v xml:space="preserve">xxxxxx </v>
      </c>
      <c r="I104" s="367" t="str">
        <f>'BASE MANUFACTURING MODEL'!O2452</f>
        <v xml:space="preserve">xxxxxx </v>
      </c>
      <c r="J104" s="366">
        <f t="shared" si="7"/>
        <v>0</v>
      </c>
      <c r="K104" s="70">
        <f>IF($Q$44=0,0,J104/$Q$44)</f>
        <v>0</v>
      </c>
    </row>
    <row r="105" spans="1:11" x14ac:dyDescent="0.2">
      <c r="A105" s="2" t="str">
        <f t="shared" si="6"/>
        <v>LaborHrSupt</v>
      </c>
      <c r="D105" s="367" t="str">
        <f>'BASE MANUFACTURING MODEL'!J2453</f>
        <v xml:space="preserve">xxxxxx </v>
      </c>
      <c r="E105" s="367" t="str">
        <f>'BASE MANUFACTURING MODEL'!K2453</f>
        <v xml:space="preserve">xxxxxx </v>
      </c>
      <c r="F105" s="367" t="str">
        <f>'BASE MANUFACTURING MODEL'!L2453</f>
        <v xml:space="preserve">xxxxxx </v>
      </c>
      <c r="G105" s="367" t="str">
        <f>'BASE MANUFACTURING MODEL'!M2453</f>
        <v xml:space="preserve">xxxxxx </v>
      </c>
      <c r="H105" s="367" t="str">
        <f>'BASE MANUFACTURING MODEL'!N2453</f>
        <v xml:space="preserve">xxxxxx </v>
      </c>
      <c r="I105" s="367" t="str">
        <f>'BASE MANUFACTURING MODEL'!O2453</f>
        <v xml:space="preserve">xxxxxx </v>
      </c>
      <c r="J105" s="366">
        <f t="shared" si="7"/>
        <v>0</v>
      </c>
      <c r="K105" s="70">
        <f>IF($Q$45=0,0,J105/$Q$45)</f>
        <v>0</v>
      </c>
    </row>
    <row r="106" spans="1:11" x14ac:dyDescent="0.2">
      <c r="A106" s="2" t="str">
        <f t="shared" si="6"/>
        <v>Set-Up Labor</v>
      </c>
      <c r="D106" s="211" t="s">
        <v>271</v>
      </c>
      <c r="E106" s="211" t="s">
        <v>271</v>
      </c>
      <c r="F106" s="211" t="s">
        <v>271</v>
      </c>
      <c r="G106" s="211" t="s">
        <v>271</v>
      </c>
      <c r="H106" s="211" t="s">
        <v>271</v>
      </c>
      <c r="I106" s="211" t="s">
        <v>271</v>
      </c>
      <c r="J106" s="368">
        <f t="shared" si="7"/>
        <v>0</v>
      </c>
      <c r="K106" s="70">
        <f>IF($Q$46=0,0,J106/$Q$46)</f>
        <v>0</v>
      </c>
    </row>
    <row r="107" spans="1:11" x14ac:dyDescent="0.2">
      <c r="E107" s="52"/>
      <c r="F107" s="52"/>
      <c r="G107" s="52"/>
      <c r="H107" s="52"/>
      <c r="I107" s="52"/>
      <c r="J107" s="30"/>
    </row>
    <row r="108" spans="1:11" x14ac:dyDescent="0.2">
      <c r="B108" s="4" t="s">
        <v>197</v>
      </c>
      <c r="D108" s="154">
        <f t="shared" ref="D108:J108" si="8">SUM(D71:D107)</f>
        <v>358396.75123687915</v>
      </c>
      <c r="E108" s="154">
        <f t="shared" si="8"/>
        <v>144747.26659509097</v>
      </c>
      <c r="F108" s="154">
        <f t="shared" si="8"/>
        <v>151813.14227198064</v>
      </c>
      <c r="G108" s="154">
        <f t="shared" si="8"/>
        <v>0</v>
      </c>
      <c r="H108" s="154">
        <f t="shared" si="8"/>
        <v>0</v>
      </c>
      <c r="I108" s="154">
        <f t="shared" si="8"/>
        <v>0</v>
      </c>
      <c r="J108" s="369">
        <f t="shared" si="8"/>
        <v>654957.16010395077</v>
      </c>
    </row>
    <row r="109" spans="1:11" x14ac:dyDescent="0.2">
      <c r="J109" s="30"/>
    </row>
    <row r="110" spans="1:11" x14ac:dyDescent="0.2">
      <c r="B110" s="4" t="s">
        <v>337</v>
      </c>
      <c r="D110" s="52">
        <f>'BASE MANUFACTURING MODEL'!$D$2714</f>
        <v>2000000</v>
      </c>
      <c r="E110" s="52">
        <f>'BASE MANUFACTURING MODEL'!$D$2715</f>
        <v>1000000</v>
      </c>
      <c r="F110" s="52">
        <f>'BASE MANUFACTURING MODEL'!$D$2716</f>
        <v>350000</v>
      </c>
      <c r="G110" s="52">
        <f>'BASE MANUFACTURING MODEL'!$D$2717</f>
        <v>0</v>
      </c>
      <c r="H110" s="52">
        <f>'BASE MANUFACTURING MODEL'!$D$2718</f>
        <v>0</v>
      </c>
      <c r="I110" s="52">
        <f>'BASE MANUFACTURING MODEL'!$D$2719</f>
        <v>0</v>
      </c>
      <c r="J110" s="30"/>
    </row>
    <row r="111" spans="1:11" x14ac:dyDescent="0.2">
      <c r="J111" s="30"/>
    </row>
    <row r="112" spans="1:11" x14ac:dyDescent="0.2">
      <c r="B112" s="8" t="s">
        <v>344</v>
      </c>
      <c r="D112" s="70">
        <f t="shared" ref="D112:I112" si="9">IF(D110=0,0,D108/D110)</f>
        <v>0.17919837561843957</v>
      </c>
      <c r="E112" s="70">
        <f t="shared" si="9"/>
        <v>0.14474726659509096</v>
      </c>
      <c r="F112" s="70">
        <f t="shared" si="9"/>
        <v>0.43375183506280185</v>
      </c>
      <c r="G112" s="70">
        <f t="shared" si="9"/>
        <v>0</v>
      </c>
      <c r="H112" s="70">
        <f t="shared" si="9"/>
        <v>0</v>
      </c>
      <c r="I112" s="70">
        <f t="shared" si="9"/>
        <v>0</v>
      </c>
      <c r="J112" s="30"/>
    </row>
    <row r="113" spans="1:10" x14ac:dyDescent="0.2">
      <c r="D113" s="361" t="str">
        <f>'BASE MANUFACTURING MODEL'!$J$142</f>
        <v>% of Dollars</v>
      </c>
      <c r="E113" s="361" t="str">
        <f>'BASE MANUFACTURING MODEL'!$J$144</f>
        <v>% of Dollars</v>
      </c>
      <c r="F113" s="361" t="str">
        <f>'BASE MANUFACTURING MODEL'!$J$146</f>
        <v>% of Dollars</v>
      </c>
      <c r="G113" s="361" t="str">
        <f>'BASE MANUFACTURING MODEL'!$J$148</f>
        <v>% of Dollars</v>
      </c>
      <c r="H113" s="361" t="str">
        <f>'BASE MANUFACTURING MODEL'!$J$150</f>
        <v>% of Dollars</v>
      </c>
      <c r="I113" s="361" t="str">
        <f>'BASE MANUFACTURING MODEL'!$J$152</f>
        <v>% of Dollars</v>
      </c>
      <c r="J113" s="30"/>
    </row>
    <row r="114" spans="1:10" x14ac:dyDescent="0.2">
      <c r="D114" s="361"/>
      <c r="E114" s="361"/>
      <c r="F114" s="361"/>
      <c r="G114" s="361"/>
      <c r="H114" s="361"/>
      <c r="I114" s="361"/>
    </row>
    <row r="115" spans="1:10" x14ac:dyDescent="0.2">
      <c r="D115" s="361"/>
      <c r="E115" s="361"/>
      <c r="F115" s="361"/>
      <c r="G115" s="361"/>
      <c r="H115" s="361"/>
      <c r="I115" s="361"/>
    </row>
    <row r="116" spans="1:10" x14ac:dyDescent="0.2">
      <c r="B116" s="4"/>
      <c r="F116" s="370"/>
      <c r="G116" s="370"/>
      <c r="H116" s="370"/>
      <c r="I116" s="370"/>
      <c r="J116" s="370"/>
    </row>
    <row r="117" spans="1:10" x14ac:dyDescent="0.2">
      <c r="B117" s="4"/>
      <c r="F117" s="370"/>
      <c r="G117" s="370"/>
      <c r="H117" s="370"/>
      <c r="I117" s="370"/>
      <c r="J117" s="370"/>
    </row>
    <row r="118" spans="1:10" x14ac:dyDescent="0.2">
      <c r="D118" s="361"/>
      <c r="E118" s="361"/>
      <c r="F118" s="361"/>
      <c r="G118" s="361"/>
      <c r="H118" s="361"/>
    </row>
    <row r="119" spans="1:10" x14ac:dyDescent="0.2">
      <c r="D119" s="361"/>
      <c r="E119" s="361"/>
      <c r="F119" s="361"/>
      <c r="G119" s="361"/>
    </row>
    <row r="121" spans="1:10" x14ac:dyDescent="0.2">
      <c r="A121" s="42" t="str">
        <f>A61</f>
        <v>DETAIL RATE ANALYSIS SCHEDULE</v>
      </c>
    </row>
    <row r="122" spans="1:10" x14ac:dyDescent="0.2">
      <c r="A122" s="2" t="str">
        <f>A62</f>
        <v>Plumbco, Inc.</v>
      </c>
    </row>
    <row r="128" spans="1:10" x14ac:dyDescent="0.2">
      <c r="D128" s="410" t="s">
        <v>360</v>
      </c>
      <c r="E128" s="417"/>
      <c r="F128" s="417"/>
      <c r="G128" s="417"/>
      <c r="H128" s="417"/>
      <c r="I128" s="417"/>
      <c r="J128" s="400"/>
    </row>
    <row r="129" spans="1:10" x14ac:dyDescent="0.2">
      <c r="D129" s="98" t="str">
        <f>'BASE MANUFACTURING MODEL'!D2467</f>
        <v>Prod Labor</v>
      </c>
      <c r="E129" s="98" t="str">
        <f>'BASE MANUFACTURING MODEL'!E2467</f>
        <v>Prod Labor B</v>
      </c>
      <c r="F129" s="98" t="str">
        <f>'BASE MANUFACTURING MODEL'!F2467</f>
        <v>Prod Labor C</v>
      </c>
      <c r="G129" s="98" t="str">
        <f>'BASE MANUFACTURING MODEL'!G2467</f>
        <v>Prod Labor D</v>
      </c>
      <c r="H129" s="98" t="str">
        <f>'BASE MANUFACTURING MODEL'!H2467</f>
        <v>PrdContrLab</v>
      </c>
      <c r="I129" s="98" t="s">
        <v>95</v>
      </c>
      <c r="J129" s="98" t="s">
        <v>84</v>
      </c>
    </row>
    <row r="130" spans="1:10" x14ac:dyDescent="0.2">
      <c r="I130" s="16"/>
    </row>
    <row r="131" spans="1:10" x14ac:dyDescent="0.2">
      <c r="A131" s="2" t="str">
        <f t="shared" ref="A131:A143" si="10">A71</f>
        <v>Salaries</v>
      </c>
      <c r="D131" s="52">
        <f>'BASE MANUFACTURING MODEL'!D2469</f>
        <v>0</v>
      </c>
      <c r="E131" s="52">
        <f>'BASE MANUFACTURING MODEL'!E2469</f>
        <v>0</v>
      </c>
      <c r="F131" s="52">
        <f>'BASE MANUFACTURING MODEL'!F2469</f>
        <v>0</v>
      </c>
      <c r="G131" s="52">
        <f>'BASE MANUFACTURING MODEL'!G2469</f>
        <v>0</v>
      </c>
      <c r="H131" s="52">
        <f>'BASE MANUFACTURING MODEL'!H2469</f>
        <v>0</v>
      </c>
      <c r="I131" s="366">
        <f t="shared" ref="I131:I143" si="11">SUM(C131:H131)</f>
        <v>0</v>
      </c>
      <c r="J131" s="70">
        <f>IF($Q$11=0,0,I131/$Q$11)</f>
        <v>0</v>
      </c>
    </row>
    <row r="132" spans="1:10" x14ac:dyDescent="0.2">
      <c r="A132" s="2" t="str">
        <f t="shared" si="10"/>
        <v>Hourly</v>
      </c>
      <c r="D132" s="52">
        <f>'BASE MANUFACTURING MODEL'!D2470</f>
        <v>1250880</v>
      </c>
      <c r="E132" s="52">
        <f>'BASE MANUFACTURING MODEL'!E2470</f>
        <v>0</v>
      </c>
      <c r="F132" s="52">
        <f>'BASE MANUFACTURING MODEL'!F2470</f>
        <v>0</v>
      </c>
      <c r="G132" s="52">
        <f>'BASE MANUFACTURING MODEL'!G2470</f>
        <v>0</v>
      </c>
      <c r="H132" s="52">
        <f>'BASE MANUFACTURING MODEL'!H2470</f>
        <v>0</v>
      </c>
      <c r="I132" s="366">
        <f t="shared" si="11"/>
        <v>1250880</v>
      </c>
      <c r="J132" s="70">
        <f>IF($Q$12=0,0,I132/$Q$12)</f>
        <v>0.46170661007601149</v>
      </c>
    </row>
    <row r="133" spans="1:10" x14ac:dyDescent="0.2">
      <c r="A133" s="2" t="str">
        <f t="shared" si="10"/>
        <v>Paid time off benefits</v>
      </c>
      <c r="D133" s="52">
        <f>'BASE MANUFACTURING MODEL'!D2471</f>
        <v>0</v>
      </c>
      <c r="E133" s="52">
        <f>'BASE MANUFACTURING MODEL'!E2471</f>
        <v>0</v>
      </c>
      <c r="F133" s="52">
        <f>'BASE MANUFACTURING MODEL'!F2471</f>
        <v>0</v>
      </c>
      <c r="G133" s="52">
        <f>'BASE MANUFACTURING MODEL'!G2471</f>
        <v>0</v>
      </c>
      <c r="H133" s="52">
        <f>'BASE MANUFACTURING MODEL'!H2471</f>
        <v>0</v>
      </c>
      <c r="I133" s="366">
        <f t="shared" si="11"/>
        <v>0</v>
      </c>
      <c r="J133" s="70">
        <f>IF($Q$13=0,0,I133/$Q$13)</f>
        <v>0</v>
      </c>
    </row>
    <row r="134" spans="1:10" x14ac:dyDescent="0.2">
      <c r="A134" s="2" t="str">
        <f t="shared" si="10"/>
        <v>Overtime, shift premium &amp; special comp.</v>
      </c>
      <c r="D134" s="52">
        <f>'BASE MANUFACTURING MODEL'!D2472</f>
        <v>52300.5</v>
      </c>
      <c r="E134" s="52">
        <f>'BASE MANUFACTURING MODEL'!E2472</f>
        <v>0</v>
      </c>
      <c r="F134" s="52">
        <f>'BASE MANUFACTURING MODEL'!F2472</f>
        <v>0</v>
      </c>
      <c r="G134" s="52">
        <f>'BASE MANUFACTURING MODEL'!G2472</f>
        <v>0</v>
      </c>
      <c r="H134" s="52">
        <f>'BASE MANUFACTURING MODEL'!H2472</f>
        <v>0</v>
      </c>
      <c r="I134" s="366">
        <f t="shared" si="11"/>
        <v>52300.5</v>
      </c>
      <c r="J134" s="70">
        <f>IF($Q$14=0,0,I134/$Q$14)</f>
        <v>0.42575435950386981</v>
      </c>
    </row>
    <row r="135" spans="1:10" x14ac:dyDescent="0.2">
      <c r="A135" s="2" t="str">
        <f t="shared" si="10"/>
        <v>Salary fringes @</v>
      </c>
      <c r="D135" s="52">
        <f>'BASE MANUFACTURING MODEL'!D2477</f>
        <v>0</v>
      </c>
      <c r="E135" s="52">
        <f>'BASE MANUFACTURING MODEL'!E2477</f>
        <v>0</v>
      </c>
      <c r="F135" s="52">
        <f>'BASE MANUFACTURING MODEL'!F2477</f>
        <v>0</v>
      </c>
      <c r="G135" s="52">
        <f>'BASE MANUFACTURING MODEL'!G2477</f>
        <v>0</v>
      </c>
      <c r="H135" s="52">
        <f>'BASE MANUFACTURING MODEL'!H2477</f>
        <v>0</v>
      </c>
      <c r="I135" s="366">
        <f t="shared" si="11"/>
        <v>0</v>
      </c>
      <c r="J135" s="70">
        <f>IF($Q$15=0,0,I135/$Q$15)</f>
        <v>0</v>
      </c>
    </row>
    <row r="136" spans="1:10" x14ac:dyDescent="0.2">
      <c r="A136" s="2" t="str">
        <f t="shared" si="10"/>
        <v>Hourly fringes @</v>
      </c>
      <c r="D136" s="52">
        <f>'BASE MANUFACTURING MODEL'!D2478</f>
        <v>683693.85476642614</v>
      </c>
      <c r="E136" s="52">
        <f>'BASE MANUFACTURING MODEL'!E2478</f>
        <v>0</v>
      </c>
      <c r="F136" s="52">
        <f>'BASE MANUFACTURING MODEL'!F2478</f>
        <v>0</v>
      </c>
      <c r="G136" s="52">
        <f>'BASE MANUFACTURING MODEL'!G2478</f>
        <v>0</v>
      </c>
      <c r="H136" s="52">
        <f>'BASE MANUFACTURING MODEL'!H2478</f>
        <v>0</v>
      </c>
      <c r="I136" s="366">
        <f t="shared" si="11"/>
        <v>683693.85476642614</v>
      </c>
      <c r="J136" s="70">
        <f>IF($Q$16=0,0,I136/$Q$16)</f>
        <v>0.46170661007601149</v>
      </c>
    </row>
    <row r="137" spans="1:10" x14ac:dyDescent="0.2">
      <c r="A137" s="2" t="str">
        <f t="shared" si="10"/>
        <v>Depreciation</v>
      </c>
      <c r="D137" s="52">
        <f>'BASE MANUFACTURING MODEL'!D2482</f>
        <v>0</v>
      </c>
      <c r="E137" s="52">
        <f>'BASE MANUFACTURING MODEL'!E2482</f>
        <v>0</v>
      </c>
      <c r="F137" s="52">
        <f>'BASE MANUFACTURING MODEL'!F2482</f>
        <v>0</v>
      </c>
      <c r="G137" s="52">
        <f>'BASE MANUFACTURING MODEL'!G2482</f>
        <v>0</v>
      </c>
      <c r="H137" s="52">
        <f>'BASE MANUFACTURING MODEL'!H2482</f>
        <v>0</v>
      </c>
      <c r="I137" s="366">
        <f t="shared" si="11"/>
        <v>0</v>
      </c>
      <c r="J137" s="70">
        <f>IF($Q$17=0,0,I137/$Q$17)</f>
        <v>0</v>
      </c>
    </row>
    <row r="138" spans="1:10" x14ac:dyDescent="0.2">
      <c r="A138" s="2" t="str">
        <f t="shared" si="10"/>
        <v>Cost of capital</v>
      </c>
      <c r="D138" s="52">
        <f>'BASE MANUFACTURING MODEL'!D2483</f>
        <v>0</v>
      </c>
      <c r="E138" s="52">
        <f>'BASE MANUFACTURING MODEL'!E2483</f>
        <v>0</v>
      </c>
      <c r="F138" s="52">
        <f>'BASE MANUFACTURING MODEL'!F2483</f>
        <v>0</v>
      </c>
      <c r="G138" s="52">
        <f>'BASE MANUFACTURING MODEL'!G2483</f>
        <v>0</v>
      </c>
      <c r="H138" s="52">
        <f>'BASE MANUFACTURING MODEL'!H2483</f>
        <v>0</v>
      </c>
      <c r="I138" s="366">
        <f t="shared" si="11"/>
        <v>0</v>
      </c>
      <c r="J138" s="70">
        <f>IF($Q$18=0,0,I138/$Q$18)</f>
        <v>0</v>
      </c>
    </row>
    <row r="139" spans="1:10" x14ac:dyDescent="0.2">
      <c r="A139" s="2" t="str">
        <f t="shared" si="10"/>
        <v>Leases and rentals</v>
      </c>
      <c r="D139" s="52">
        <f>'BASE MANUFACTURING MODEL'!D2484</f>
        <v>0</v>
      </c>
      <c r="E139" s="52">
        <f>'BASE MANUFACTURING MODEL'!E2484</f>
        <v>0</v>
      </c>
      <c r="F139" s="52">
        <f>'BASE MANUFACTURING MODEL'!F2484</f>
        <v>0</v>
      </c>
      <c r="G139" s="52">
        <f>'BASE MANUFACTURING MODEL'!G2484</f>
        <v>0</v>
      </c>
      <c r="H139" s="52">
        <f>'BASE MANUFACTURING MODEL'!H2484</f>
        <v>0</v>
      </c>
      <c r="I139" s="366">
        <f t="shared" si="11"/>
        <v>0</v>
      </c>
      <c r="J139" s="70">
        <f>IF($Q$19=0,0,I139/$Q$19)</f>
        <v>0</v>
      </c>
    </row>
    <row r="140" spans="1:10" x14ac:dyDescent="0.2">
      <c r="A140" s="2" t="str">
        <f t="shared" si="10"/>
        <v>Utilities</v>
      </c>
      <c r="D140" s="52">
        <f>'BASE MANUFACTURING MODEL'!D2485</f>
        <v>0</v>
      </c>
      <c r="E140" s="52">
        <f>'BASE MANUFACTURING MODEL'!E2485</f>
        <v>0</v>
      </c>
      <c r="F140" s="52">
        <f>'BASE MANUFACTURING MODEL'!F2485</f>
        <v>0</v>
      </c>
      <c r="G140" s="52">
        <f>'BASE MANUFACTURING MODEL'!G2485</f>
        <v>0</v>
      </c>
      <c r="H140" s="52">
        <f>'BASE MANUFACTURING MODEL'!H2485</f>
        <v>0</v>
      </c>
      <c r="I140" s="366">
        <f t="shared" si="11"/>
        <v>0</v>
      </c>
      <c r="J140" s="70">
        <f>IF($Q$20=0,0,I140/$Q$20)</f>
        <v>0</v>
      </c>
    </row>
    <row r="141" spans="1:10" x14ac:dyDescent="0.2">
      <c r="A141" s="2" t="str">
        <f t="shared" si="10"/>
        <v>Purch maint. &amp; supplies</v>
      </c>
      <c r="D141" s="52">
        <f>'BASE MANUFACTURING MODEL'!D2486</f>
        <v>0</v>
      </c>
      <c r="E141" s="52">
        <f>'BASE MANUFACTURING MODEL'!E2486</f>
        <v>0</v>
      </c>
      <c r="F141" s="52">
        <f>'BASE MANUFACTURING MODEL'!F2486</f>
        <v>0</v>
      </c>
      <c r="G141" s="52">
        <f>'BASE MANUFACTURING MODEL'!G2486</f>
        <v>0</v>
      </c>
      <c r="H141" s="52">
        <f>'BASE MANUFACTURING MODEL'!H2486</f>
        <v>0</v>
      </c>
      <c r="I141" s="366">
        <f t="shared" si="11"/>
        <v>0</v>
      </c>
      <c r="J141" s="70">
        <f>IF($Q$21=0,0,I141/$Q$21)</f>
        <v>0</v>
      </c>
    </row>
    <row r="142" spans="1:10" x14ac:dyDescent="0.2">
      <c r="A142" s="2" t="str">
        <f t="shared" si="10"/>
        <v>Administrative supplies</v>
      </c>
      <c r="D142" s="52">
        <f>'BASE MANUFACTURING MODEL'!D2487</f>
        <v>4000</v>
      </c>
      <c r="E142" s="52">
        <f>'BASE MANUFACTURING MODEL'!E2487</f>
        <v>0</v>
      </c>
      <c r="F142" s="52">
        <f>'BASE MANUFACTURING MODEL'!F2487</f>
        <v>0</v>
      </c>
      <c r="G142" s="52">
        <f>'BASE MANUFACTURING MODEL'!G2487</f>
        <v>0</v>
      </c>
      <c r="H142" s="52">
        <f>'BASE MANUFACTURING MODEL'!H2487</f>
        <v>0</v>
      </c>
      <c r="I142" s="366">
        <f t="shared" si="11"/>
        <v>4000</v>
      </c>
      <c r="J142" s="70">
        <f>IF($Q$22=0,0,I142/$Q$22)</f>
        <v>1.2500000000000001E-2</v>
      </c>
    </row>
    <row r="143" spans="1:10" x14ac:dyDescent="0.2">
      <c r="A143" s="2" t="str">
        <f t="shared" si="10"/>
        <v>Other fixed and budgeted expenses</v>
      </c>
      <c r="D143" s="52">
        <f>'BASE MANUFACTURING MODEL'!D2488</f>
        <v>0</v>
      </c>
      <c r="E143" s="52">
        <f>'BASE MANUFACTURING MODEL'!E2488</f>
        <v>0</v>
      </c>
      <c r="F143" s="52">
        <f>'BASE MANUFACTURING MODEL'!F2488</f>
        <v>0</v>
      </c>
      <c r="G143" s="52">
        <f>'BASE MANUFACTURING MODEL'!G2488</f>
        <v>0</v>
      </c>
      <c r="H143" s="52">
        <f>'BASE MANUFACTURING MODEL'!H2488</f>
        <v>0</v>
      </c>
      <c r="I143" s="366">
        <f t="shared" si="11"/>
        <v>0</v>
      </c>
      <c r="J143" s="70">
        <f>IF($Q$23=0,0,I143/$Q$23)</f>
        <v>0</v>
      </c>
    </row>
    <row r="144" spans="1:10" x14ac:dyDescent="0.2">
      <c r="I144" s="30"/>
      <c r="J144" s="70"/>
    </row>
    <row r="145" spans="1:10" x14ac:dyDescent="0.2">
      <c r="A145" s="2" t="str">
        <f t="shared" ref="A145:A166" si="12">A85</f>
        <v>Maintenance</v>
      </c>
      <c r="D145" s="52">
        <f>'BASE MANUFACTURING MODEL'!D2493</f>
        <v>0</v>
      </c>
      <c r="E145" s="52">
        <f>'BASE MANUFACTURING MODEL'!E2493</f>
        <v>0</v>
      </c>
      <c r="F145" s="52">
        <f>'BASE MANUFACTURING MODEL'!F2493</f>
        <v>0</v>
      </c>
      <c r="G145" s="52">
        <f>'BASE MANUFACTURING MODEL'!G2493</f>
        <v>0</v>
      </c>
      <c r="H145" s="52">
        <f>'BASE MANUFACTURING MODEL'!H2493</f>
        <v>0</v>
      </c>
      <c r="I145" s="366">
        <f t="shared" ref="I145:I166" si="13">SUM(C145:H145)</f>
        <v>0</v>
      </c>
      <c r="J145" s="70">
        <f>IF($Q$25=0,0,I145/$Q$25)</f>
        <v>0</v>
      </c>
    </row>
    <row r="146" spans="1:10" x14ac:dyDescent="0.2">
      <c r="A146" s="2" t="str">
        <f t="shared" si="12"/>
        <v>Bldg &amp; Grounds</v>
      </c>
      <c r="D146" s="367" t="str">
        <f>'BASE MANUFACTURING MODEL'!D2494</f>
        <v xml:space="preserve">xxxxxx </v>
      </c>
      <c r="E146" s="367" t="str">
        <f>'BASE MANUFACTURING MODEL'!E2494</f>
        <v xml:space="preserve">xxxxxx </v>
      </c>
      <c r="F146" s="367" t="str">
        <f>'BASE MANUFACTURING MODEL'!F2494</f>
        <v xml:space="preserve">xxxxxx </v>
      </c>
      <c r="G146" s="367" t="str">
        <f>'BASE MANUFACTURING MODEL'!G2494</f>
        <v xml:space="preserve">xxxxxx </v>
      </c>
      <c r="H146" s="367" t="str">
        <f>'BASE MANUFACTURING MODEL'!H2494</f>
        <v xml:space="preserve">xxxxxx </v>
      </c>
      <c r="I146" s="366">
        <f t="shared" si="13"/>
        <v>0</v>
      </c>
      <c r="J146" s="70">
        <f>IF($Q$26=0,0,I146/$Q$26)</f>
        <v>0</v>
      </c>
    </row>
    <row r="147" spans="1:10" x14ac:dyDescent="0.2">
      <c r="A147" s="2" t="str">
        <f t="shared" si="12"/>
        <v>Hum Resource</v>
      </c>
      <c r="D147" s="367">
        <f>'BASE MANUFACTURING MODEL'!D2495</f>
        <v>43827.888495649982</v>
      </c>
      <c r="E147" s="367">
        <f>'BASE MANUFACTURING MODEL'!E2495</f>
        <v>0</v>
      </c>
      <c r="F147" s="367">
        <f>'BASE MANUFACTURING MODEL'!F2495</f>
        <v>0</v>
      </c>
      <c r="G147" s="367">
        <f>'BASE MANUFACTURING MODEL'!G2495</f>
        <v>0</v>
      </c>
      <c r="H147" s="367">
        <f>'BASE MANUFACTURING MODEL'!H2495</f>
        <v>0</v>
      </c>
      <c r="I147" s="366">
        <f t="shared" si="13"/>
        <v>43827.888495649982</v>
      </c>
      <c r="J147" s="70">
        <f>IF($Q$27=0,0,I147/$Q$27)</f>
        <v>0.41958041958041958</v>
      </c>
    </row>
    <row r="148" spans="1:10" x14ac:dyDescent="0.2">
      <c r="A148" s="2" t="str">
        <f t="shared" si="12"/>
        <v>General Mgmt</v>
      </c>
      <c r="D148" s="367">
        <f>'BASE MANUFACTURING MODEL'!D2496</f>
        <v>0</v>
      </c>
      <c r="E148" s="367">
        <f>'BASE MANUFACTURING MODEL'!E2496</f>
        <v>0</v>
      </c>
      <c r="F148" s="367">
        <f>'BASE MANUFACTURING MODEL'!F2496</f>
        <v>0</v>
      </c>
      <c r="G148" s="367">
        <f>'BASE MANUFACTURING MODEL'!G2496</f>
        <v>0</v>
      </c>
      <c r="H148" s="367">
        <f>'BASE MANUFACTURING MODEL'!H2496</f>
        <v>0</v>
      </c>
      <c r="I148" s="366">
        <f t="shared" si="13"/>
        <v>0</v>
      </c>
      <c r="J148" s="70">
        <f>IF($Q$28=0,0,I148/$Q$28)</f>
        <v>0</v>
      </c>
    </row>
    <row r="149" spans="1:10" x14ac:dyDescent="0.2">
      <c r="A149" s="2" t="str">
        <f t="shared" si="12"/>
        <v>Acct &amp; Finance</v>
      </c>
      <c r="D149" s="367">
        <f>'BASE MANUFACTURING MODEL'!D2497</f>
        <v>71286.327860857506</v>
      </c>
      <c r="E149" s="367">
        <f>'BASE MANUFACTURING MODEL'!E2497</f>
        <v>0</v>
      </c>
      <c r="F149" s="367">
        <f>'BASE MANUFACTURING MODEL'!F2497</f>
        <v>0</v>
      </c>
      <c r="G149" s="367">
        <f>'BASE MANUFACTURING MODEL'!G2497</f>
        <v>0</v>
      </c>
      <c r="H149" s="367">
        <f>'BASE MANUFACTURING MODEL'!H2497</f>
        <v>0</v>
      </c>
      <c r="I149" s="366">
        <f t="shared" si="13"/>
        <v>71286.327860857506</v>
      </c>
      <c r="J149" s="70">
        <f>IF($Q$29=0,0,I149/$Q$29)</f>
        <v>0.1</v>
      </c>
    </row>
    <row r="150" spans="1:10" x14ac:dyDescent="0.2">
      <c r="A150" s="2" t="str">
        <f t="shared" si="12"/>
        <v>Engineering</v>
      </c>
      <c r="D150" s="367">
        <f>'BASE MANUFACTURING MODEL'!D2498</f>
        <v>0</v>
      </c>
      <c r="E150" s="367">
        <f>'BASE MANUFACTURING MODEL'!E2498</f>
        <v>0</v>
      </c>
      <c r="F150" s="367">
        <f>'BASE MANUFACTURING MODEL'!F2498</f>
        <v>0</v>
      </c>
      <c r="G150" s="367">
        <f>'BASE MANUFACTURING MODEL'!G2498</f>
        <v>0</v>
      </c>
      <c r="H150" s="367">
        <f>'BASE MANUFACTURING MODEL'!H2498</f>
        <v>0</v>
      </c>
      <c r="I150" s="366">
        <f t="shared" si="13"/>
        <v>0</v>
      </c>
      <c r="J150" s="70">
        <f>IF($Q$30=0,0,I150/$Q$30)</f>
        <v>0</v>
      </c>
    </row>
    <row r="151" spans="1:10" x14ac:dyDescent="0.2">
      <c r="A151" s="2" t="str">
        <f t="shared" si="12"/>
        <v>Sales / Mktg</v>
      </c>
      <c r="D151" s="367">
        <f>'BASE MANUFACTURING MODEL'!D2499</f>
        <v>0</v>
      </c>
      <c r="E151" s="367">
        <f>'BASE MANUFACTURING MODEL'!E2499</f>
        <v>0</v>
      </c>
      <c r="F151" s="367">
        <f>'BASE MANUFACTURING MODEL'!F2499</f>
        <v>0</v>
      </c>
      <c r="G151" s="367">
        <f>'BASE MANUFACTURING MODEL'!G2499</f>
        <v>0</v>
      </c>
      <c r="H151" s="367">
        <f>'BASE MANUFACTURING MODEL'!H2499</f>
        <v>0</v>
      </c>
      <c r="I151" s="366">
        <f t="shared" si="13"/>
        <v>0</v>
      </c>
      <c r="J151" s="70">
        <f>IF($Q$31=0,0,I151/$Q$31)</f>
        <v>0</v>
      </c>
    </row>
    <row r="152" spans="1:10" x14ac:dyDescent="0.2">
      <c r="A152" s="2" t="str">
        <f t="shared" si="12"/>
        <v>Cust Service</v>
      </c>
      <c r="D152" s="367">
        <f>'BASE MANUFACTURING MODEL'!D2500</f>
        <v>0</v>
      </c>
      <c r="E152" s="367">
        <f>'BASE MANUFACTURING MODEL'!E2500</f>
        <v>0</v>
      </c>
      <c r="F152" s="367">
        <f>'BASE MANUFACTURING MODEL'!F2500</f>
        <v>0</v>
      </c>
      <c r="G152" s="367">
        <f>'BASE MANUFACTURING MODEL'!G2500</f>
        <v>0</v>
      </c>
      <c r="H152" s="367">
        <f>'BASE MANUFACTURING MODEL'!H2500</f>
        <v>0</v>
      </c>
      <c r="I152" s="366">
        <f t="shared" si="13"/>
        <v>0</v>
      </c>
      <c r="J152" s="70">
        <f>IF($Q$32=0,0,I152/$Q$32)</f>
        <v>0</v>
      </c>
    </row>
    <row r="153" spans="1:10" x14ac:dyDescent="0.2">
      <c r="A153" s="2" t="str">
        <f t="shared" si="12"/>
        <v>Supervision</v>
      </c>
      <c r="D153" s="367">
        <f>'BASE MANUFACTURING MODEL'!D2501</f>
        <v>201698.96174876517</v>
      </c>
      <c r="E153" s="367">
        <f>'BASE MANUFACTURING MODEL'!E2501</f>
        <v>0</v>
      </c>
      <c r="F153" s="367">
        <f>'BASE MANUFACTURING MODEL'!F2501</f>
        <v>0</v>
      </c>
      <c r="G153" s="367">
        <f>'BASE MANUFACTURING MODEL'!G2501</f>
        <v>0</v>
      </c>
      <c r="H153" s="367">
        <f>'BASE MANUFACTURING MODEL'!H2501</f>
        <v>0</v>
      </c>
      <c r="I153" s="366">
        <f t="shared" si="13"/>
        <v>201698.96174876517</v>
      </c>
      <c r="J153" s="70">
        <f>IF($Q$33=0,0,I153/$Q$33)</f>
        <v>0.55555555555555558</v>
      </c>
    </row>
    <row r="154" spans="1:10" x14ac:dyDescent="0.2">
      <c r="A154" s="2" t="str">
        <f t="shared" si="12"/>
        <v>Mat'ls Mgmt</v>
      </c>
      <c r="D154" s="367">
        <f>'BASE MANUFACTURING MODEL'!D2502</f>
        <v>0</v>
      </c>
      <c r="E154" s="367">
        <f>'BASE MANUFACTURING MODEL'!E2502</f>
        <v>0</v>
      </c>
      <c r="F154" s="367">
        <f>'BASE MANUFACTURING MODEL'!F2502</f>
        <v>0</v>
      </c>
      <c r="G154" s="367">
        <f>'BASE MANUFACTURING MODEL'!G2502</f>
        <v>0</v>
      </c>
      <c r="H154" s="367">
        <f>'BASE MANUFACTURING MODEL'!H2502</f>
        <v>0</v>
      </c>
      <c r="I154" s="366">
        <f t="shared" si="13"/>
        <v>0</v>
      </c>
      <c r="J154" s="70">
        <f>IF($Q$34=0,0,I154/$Q$34)</f>
        <v>0</v>
      </c>
    </row>
    <row r="155" spans="1:10" x14ac:dyDescent="0.2">
      <c r="A155" s="2" t="str">
        <f t="shared" si="12"/>
        <v>Quality Control</v>
      </c>
      <c r="D155" s="367">
        <f>'BASE MANUFACTURING MODEL'!D2503</f>
        <v>0</v>
      </c>
      <c r="E155" s="367">
        <f>'BASE MANUFACTURING MODEL'!E2503</f>
        <v>0</v>
      </c>
      <c r="F155" s="367">
        <f>'BASE MANUFACTURING MODEL'!F2503</f>
        <v>0</v>
      </c>
      <c r="G155" s="367">
        <f>'BASE MANUFACTURING MODEL'!G2503</f>
        <v>0</v>
      </c>
      <c r="H155" s="367">
        <f>'BASE MANUFACTURING MODEL'!H2503</f>
        <v>0</v>
      </c>
      <c r="I155" s="366">
        <f t="shared" si="13"/>
        <v>0</v>
      </c>
      <c r="J155" s="70">
        <f>IF($Q$35=0,0,I155/$Q$35)</f>
        <v>0</v>
      </c>
    </row>
    <row r="156" spans="1:10" x14ac:dyDescent="0.2">
      <c r="A156" s="2" t="str">
        <f t="shared" si="12"/>
        <v>Set-Up Techs</v>
      </c>
      <c r="D156" s="367">
        <f>'BASE MANUFACTURING MODEL'!D2504</f>
        <v>0</v>
      </c>
      <c r="E156" s="367">
        <f>'BASE MANUFACTURING MODEL'!E2504</f>
        <v>0</v>
      </c>
      <c r="F156" s="367">
        <f>'BASE MANUFACTURING MODEL'!F2504</f>
        <v>0</v>
      </c>
      <c r="G156" s="367">
        <f>'BASE MANUFACTURING MODEL'!G2504</f>
        <v>0</v>
      </c>
      <c r="H156" s="367">
        <f>'BASE MANUFACTURING MODEL'!H2504</f>
        <v>0</v>
      </c>
      <c r="I156" s="366">
        <f t="shared" si="13"/>
        <v>0</v>
      </c>
      <c r="J156" s="70">
        <f>IF($Q$36=0,0,I156/$Q$36)</f>
        <v>0</v>
      </c>
    </row>
    <row r="157" spans="1:10" x14ac:dyDescent="0.2">
      <c r="A157" s="2" t="str">
        <f t="shared" si="12"/>
        <v>Mat'l Handling</v>
      </c>
      <c r="D157" s="367">
        <f>'BASE MANUFACTURING MODEL'!D2505</f>
        <v>0</v>
      </c>
      <c r="E157" s="367">
        <f>'BASE MANUFACTURING MODEL'!E2505</f>
        <v>0</v>
      </c>
      <c r="F157" s="367">
        <f>'BASE MANUFACTURING MODEL'!F2505</f>
        <v>0</v>
      </c>
      <c r="G157" s="367">
        <f>'BASE MANUFACTURING MODEL'!G2505</f>
        <v>0</v>
      </c>
      <c r="H157" s="367">
        <f>'BASE MANUFACTURING MODEL'!H2505</f>
        <v>0</v>
      </c>
      <c r="I157" s="366">
        <f t="shared" si="13"/>
        <v>0</v>
      </c>
      <c r="J157" s="70">
        <f>IF($Q$37=0,0,I157/$Q$37)</f>
        <v>0</v>
      </c>
    </row>
    <row r="158" spans="1:10" x14ac:dyDescent="0.2">
      <c r="A158" s="2" t="str">
        <f t="shared" si="12"/>
        <v>Ship &amp; Receive</v>
      </c>
      <c r="D158" s="367">
        <f>'BASE MANUFACTURING MODEL'!D2506</f>
        <v>0</v>
      </c>
      <c r="E158" s="367">
        <f>'BASE MANUFACTURING MODEL'!E2506</f>
        <v>0</v>
      </c>
      <c r="F158" s="367">
        <f>'BASE MANUFACTURING MODEL'!F2506</f>
        <v>0</v>
      </c>
      <c r="G158" s="367">
        <f>'BASE MANUFACTURING MODEL'!G2506</f>
        <v>0</v>
      </c>
      <c r="H158" s="367">
        <f>'BASE MANUFACTURING MODEL'!H2506</f>
        <v>0</v>
      </c>
      <c r="I158" s="366">
        <f t="shared" si="13"/>
        <v>0</v>
      </c>
      <c r="J158" s="70">
        <f>IF($Q$38=0,0,I158/$Q$38)</f>
        <v>0</v>
      </c>
    </row>
    <row r="159" spans="1:10" x14ac:dyDescent="0.2">
      <c r="A159" s="2" t="str">
        <f t="shared" si="12"/>
        <v>Whse Labor</v>
      </c>
      <c r="D159" s="367" t="str">
        <f>'BASE MANUFACTURING MODEL'!D2507</f>
        <v xml:space="preserve">xxxxxx </v>
      </c>
      <c r="E159" s="367" t="str">
        <f>'BASE MANUFACTURING MODEL'!E2507</f>
        <v xml:space="preserve">xxxxxx </v>
      </c>
      <c r="F159" s="367" t="str">
        <f>'BASE MANUFACTURING MODEL'!F2507</f>
        <v xml:space="preserve">xxxxxx </v>
      </c>
      <c r="G159" s="367" t="str">
        <f>'BASE MANUFACTURING MODEL'!G2507</f>
        <v xml:space="preserve">xxxxxx </v>
      </c>
      <c r="H159" s="367" t="str">
        <f>'BASE MANUFACTURING MODEL'!H2507</f>
        <v xml:space="preserve">xxxxxx </v>
      </c>
      <c r="I159" s="366">
        <f t="shared" si="13"/>
        <v>0</v>
      </c>
      <c r="J159" s="70">
        <f>IF($Q$39=0,0,I159/$Q$39)</f>
        <v>0</v>
      </c>
    </row>
    <row r="160" spans="1:10" x14ac:dyDescent="0.2">
      <c r="A160" s="2" t="str">
        <f t="shared" si="12"/>
        <v>Future Use 16</v>
      </c>
      <c r="D160" s="367">
        <f>'BASE MANUFACTURING MODEL'!D2508</f>
        <v>0</v>
      </c>
      <c r="E160" s="367">
        <f>'BASE MANUFACTURING MODEL'!E2508</f>
        <v>0</v>
      </c>
      <c r="F160" s="367">
        <f>'BASE MANUFACTURING MODEL'!F2508</f>
        <v>0</v>
      </c>
      <c r="G160" s="367">
        <f>'BASE MANUFACTURING MODEL'!G2508</f>
        <v>0</v>
      </c>
      <c r="H160" s="367">
        <f>'BASE MANUFACTURING MODEL'!H2508</f>
        <v>0</v>
      </c>
      <c r="I160" s="366">
        <f t="shared" si="13"/>
        <v>0</v>
      </c>
      <c r="J160" s="70">
        <f>IF($Q$40=0,0,I160/$Q$40)</f>
        <v>0</v>
      </c>
    </row>
    <row r="161" spans="1:10" x14ac:dyDescent="0.2">
      <c r="A161" s="2" t="str">
        <f t="shared" si="12"/>
        <v>Future Use 17</v>
      </c>
      <c r="D161" s="367">
        <f>'BASE MANUFACTURING MODEL'!D2509</f>
        <v>0</v>
      </c>
      <c r="E161" s="367">
        <f>'BASE MANUFACTURING MODEL'!E2509</f>
        <v>0</v>
      </c>
      <c r="F161" s="367">
        <f>'BASE MANUFACTURING MODEL'!F2509</f>
        <v>0</v>
      </c>
      <c r="G161" s="367">
        <f>'BASE MANUFACTURING MODEL'!G2509</f>
        <v>0</v>
      </c>
      <c r="H161" s="367">
        <f>'BASE MANUFACTURING MODEL'!H2509</f>
        <v>0</v>
      </c>
      <c r="I161" s="366">
        <f t="shared" si="13"/>
        <v>0</v>
      </c>
      <c r="J161" s="70">
        <f>IF($Q$41=0,0,I161/$Q$41)</f>
        <v>0</v>
      </c>
    </row>
    <row r="162" spans="1:10" x14ac:dyDescent="0.2">
      <c r="A162" s="2" t="str">
        <f t="shared" si="12"/>
        <v>Future Use 18</v>
      </c>
      <c r="D162" s="367">
        <f>'BASE MANUFACTURING MODEL'!D2510</f>
        <v>0</v>
      </c>
      <c r="E162" s="367">
        <f>'BASE MANUFACTURING MODEL'!E2510</f>
        <v>0</v>
      </c>
      <c r="F162" s="367">
        <f>'BASE MANUFACTURING MODEL'!F2510</f>
        <v>0</v>
      </c>
      <c r="G162" s="367">
        <f>'BASE MANUFACTURING MODEL'!G2510</f>
        <v>0</v>
      </c>
      <c r="H162" s="367">
        <f>'BASE MANUFACTURING MODEL'!H2510</f>
        <v>0</v>
      </c>
      <c r="I162" s="366">
        <f t="shared" si="13"/>
        <v>0</v>
      </c>
      <c r="J162" s="70">
        <f>IF($Q$42=0,0,I162/$Q$42)</f>
        <v>0</v>
      </c>
    </row>
    <row r="163" spans="1:10" x14ac:dyDescent="0.2">
      <c r="A163" s="2" t="str">
        <f t="shared" si="12"/>
        <v>Future Use 19</v>
      </c>
      <c r="D163" s="367">
        <f>'BASE MANUFACTURING MODEL'!D2511</f>
        <v>0</v>
      </c>
      <c r="E163" s="367">
        <f>'BASE MANUFACTURING MODEL'!E2511</f>
        <v>0</v>
      </c>
      <c r="F163" s="367">
        <f>'BASE MANUFACTURING MODEL'!F2511</f>
        <v>0</v>
      </c>
      <c r="G163" s="367">
        <f>'BASE MANUFACTURING MODEL'!G2511</f>
        <v>0</v>
      </c>
      <c r="H163" s="367">
        <f>'BASE MANUFACTURING MODEL'!H2511</f>
        <v>0</v>
      </c>
      <c r="I163" s="366">
        <f t="shared" si="13"/>
        <v>0</v>
      </c>
      <c r="J163" s="70">
        <f>IF($Q$43=0,0,I163/$Q$43)</f>
        <v>0</v>
      </c>
    </row>
    <row r="164" spans="1:10" x14ac:dyDescent="0.2">
      <c r="A164" s="2" t="str">
        <f t="shared" si="12"/>
        <v>EquipHrSupt</v>
      </c>
      <c r="D164" s="367" t="str">
        <f>'BASE MANUFACTURING MODEL'!D2512</f>
        <v xml:space="preserve">xxxxxx </v>
      </c>
      <c r="E164" s="367" t="str">
        <f>'BASE MANUFACTURING MODEL'!E2512</f>
        <v xml:space="preserve">xxxxxx </v>
      </c>
      <c r="F164" s="367" t="str">
        <f>'BASE MANUFACTURING MODEL'!F2512</f>
        <v xml:space="preserve">xxxxxx </v>
      </c>
      <c r="G164" s="367" t="str">
        <f>'BASE MANUFACTURING MODEL'!G2512</f>
        <v xml:space="preserve">xxxxxx </v>
      </c>
      <c r="H164" s="367" t="str">
        <f>'BASE MANUFACTURING MODEL'!H2512</f>
        <v xml:space="preserve">xxxxxx </v>
      </c>
      <c r="I164" s="366">
        <f t="shared" si="13"/>
        <v>0</v>
      </c>
      <c r="J164" s="70">
        <f>IF($Q$44=0,0,I164/$Q$44)</f>
        <v>0</v>
      </c>
    </row>
    <row r="165" spans="1:10" x14ac:dyDescent="0.2">
      <c r="A165" s="2" t="str">
        <f t="shared" si="12"/>
        <v>LaborHrSupt</v>
      </c>
      <c r="D165" s="367">
        <f>'BASE MANUFACTURING MODEL'!D2513</f>
        <v>0</v>
      </c>
      <c r="E165" s="367">
        <f>'BASE MANUFACTURING MODEL'!E2513</f>
        <v>0</v>
      </c>
      <c r="F165" s="367">
        <f>'BASE MANUFACTURING MODEL'!F2513</f>
        <v>0</v>
      </c>
      <c r="G165" s="367">
        <f>'BASE MANUFACTURING MODEL'!G2513</f>
        <v>0</v>
      </c>
      <c r="H165" s="367">
        <f>'BASE MANUFACTURING MODEL'!H2513</f>
        <v>0</v>
      </c>
      <c r="I165" s="366">
        <f t="shared" si="13"/>
        <v>0</v>
      </c>
      <c r="J165" s="70">
        <f>IF($Q$45=0,0,I165/$Q$45)</f>
        <v>0</v>
      </c>
    </row>
    <row r="166" spans="1:10" x14ac:dyDescent="0.2">
      <c r="A166" s="2" t="str">
        <f t="shared" si="12"/>
        <v>Set-Up Labor</v>
      </c>
      <c r="D166" s="211">
        <f>'BASE MANUFACTURING MODEL'!D2517</f>
        <v>0</v>
      </c>
      <c r="E166" s="211">
        <f>'BASE MANUFACTURING MODEL'!E2517</f>
        <v>0</v>
      </c>
      <c r="F166" s="211">
        <f>'BASE MANUFACTURING MODEL'!F2517</f>
        <v>0</v>
      </c>
      <c r="G166" s="211">
        <f>'BASE MANUFACTURING MODEL'!G2517</f>
        <v>0</v>
      </c>
      <c r="H166" s="211">
        <f>'BASE MANUFACTURING MODEL'!H2517</f>
        <v>0</v>
      </c>
      <c r="I166" s="368">
        <f t="shared" si="13"/>
        <v>0</v>
      </c>
      <c r="J166" s="70">
        <f>IF($Q$46=0,0,I166/$Q$46)</f>
        <v>0</v>
      </c>
    </row>
    <row r="167" spans="1:10" x14ac:dyDescent="0.2">
      <c r="D167" s="52"/>
      <c r="E167" s="52"/>
      <c r="F167" s="52"/>
      <c r="G167" s="52"/>
      <c r="H167" s="52"/>
      <c r="I167" s="30"/>
    </row>
    <row r="168" spans="1:10" x14ac:dyDescent="0.2">
      <c r="B168" s="4" t="s">
        <v>197</v>
      </c>
      <c r="D168" s="154">
        <f t="shared" ref="D168:I168" si="14">SUM(D131:D167)</f>
        <v>2307687.532871699</v>
      </c>
      <c r="E168" s="154">
        <f t="shared" si="14"/>
        <v>0</v>
      </c>
      <c r="F168" s="154">
        <f t="shared" si="14"/>
        <v>0</v>
      </c>
      <c r="G168" s="154">
        <f t="shared" si="14"/>
        <v>0</v>
      </c>
      <c r="H168" s="154">
        <f t="shared" si="14"/>
        <v>0</v>
      </c>
      <c r="I168" s="369">
        <f t="shared" si="14"/>
        <v>2307687.532871699</v>
      </c>
    </row>
    <row r="169" spans="1:10" x14ac:dyDescent="0.2">
      <c r="I169" s="30"/>
    </row>
    <row r="170" spans="1:10" x14ac:dyDescent="0.2">
      <c r="B170" s="4" t="s">
        <v>337</v>
      </c>
      <c r="D170" s="247">
        <f>'BASE MANUFACTURING MODEL'!$D$2721</f>
        <v>65150</v>
      </c>
      <c r="E170" s="247">
        <f>'BASE MANUFACTURING MODEL'!$D$2722</f>
        <v>0</v>
      </c>
      <c r="F170" s="247">
        <f>'BASE MANUFACTURING MODEL'!$D$2723</f>
        <v>0</v>
      </c>
      <c r="G170" s="247">
        <f>'BASE MANUFACTURING MODEL'!$D$2724</f>
        <v>0</v>
      </c>
      <c r="H170" s="247">
        <f>'BASE MANUFACTURING MODEL'!$D$2725</f>
        <v>0</v>
      </c>
      <c r="I170" s="30"/>
    </row>
    <row r="171" spans="1:10" x14ac:dyDescent="0.2">
      <c r="I171" s="30"/>
    </row>
    <row r="172" spans="1:10" x14ac:dyDescent="0.2">
      <c r="B172" s="8" t="s">
        <v>344</v>
      </c>
      <c r="D172" s="126">
        <f>IF(D170=0,0,D168/D170)</f>
        <v>35.421144019519552</v>
      </c>
      <c r="E172" s="126">
        <f>IF(E170=0,0,E168/E170)</f>
        <v>0</v>
      </c>
      <c r="F172" s="126">
        <f>IF(F170=0,0,F168/F170)</f>
        <v>0</v>
      </c>
      <c r="G172" s="126">
        <f>IF(G170=0,0,G168/G170)</f>
        <v>0</v>
      </c>
      <c r="H172" s="126">
        <f>IF(H170=0,0,H168/H170)</f>
        <v>0</v>
      </c>
      <c r="I172" s="30"/>
    </row>
    <row r="173" spans="1:10" x14ac:dyDescent="0.2">
      <c r="D173" s="371" t="str">
        <f>'BASE MANUFACTURING MODEL'!$J$190</f>
        <v>$ Labor Hour</v>
      </c>
      <c r="E173" s="371" t="str">
        <f>'BASE MANUFACTURING MODEL'!$J$192</f>
        <v>$ Labor Hour</v>
      </c>
      <c r="F173" s="371" t="str">
        <f>'BASE MANUFACTURING MODEL'!$J$194</f>
        <v>$ Labor Hour</v>
      </c>
      <c r="G173" s="371" t="str">
        <f>'BASE MANUFACTURING MODEL'!$J$196</f>
        <v>$ Labor Hour</v>
      </c>
      <c r="H173" s="371" t="str">
        <f>'BASE MANUFACTURING MODEL'!$J$198</f>
        <v>$ Labor Hour</v>
      </c>
      <c r="I173" s="30"/>
    </row>
    <row r="174" spans="1:10" x14ac:dyDescent="0.2">
      <c r="D174" s="371"/>
      <c r="E174" s="371"/>
      <c r="F174" s="371"/>
      <c r="G174" s="371"/>
      <c r="H174" s="371"/>
      <c r="I174" s="361"/>
      <c r="J174" s="361"/>
    </row>
    <row r="175" spans="1:10" x14ac:dyDescent="0.2">
      <c r="D175" s="248"/>
      <c r="E175" s="248"/>
      <c r="F175" s="248"/>
      <c r="H175" s="248"/>
      <c r="J175" s="370"/>
    </row>
    <row r="176" spans="1:10" x14ac:dyDescent="0.2">
      <c r="D176" s="248"/>
      <c r="E176" s="248"/>
      <c r="F176" s="248"/>
      <c r="H176" s="248"/>
    </row>
    <row r="177" spans="1:8" x14ac:dyDescent="0.2">
      <c r="D177" s="248"/>
      <c r="E177" s="248"/>
      <c r="F177" s="248"/>
      <c r="H177" s="248"/>
    </row>
    <row r="178" spans="1:8" x14ac:dyDescent="0.2">
      <c r="D178" s="248"/>
      <c r="E178" s="248"/>
      <c r="F178" s="248"/>
      <c r="H178" s="248"/>
    </row>
    <row r="179" spans="1:8" x14ac:dyDescent="0.2">
      <c r="D179" s="371"/>
      <c r="E179" s="371"/>
      <c r="F179" s="371"/>
    </row>
    <row r="181" spans="1:8" x14ac:dyDescent="0.2">
      <c r="A181" s="42" t="str">
        <f>A121</f>
        <v>DETAIL RATE ANALYSIS SCHEDULE</v>
      </c>
    </row>
    <row r="182" spans="1:8" x14ac:dyDescent="0.2">
      <c r="A182" s="2" t="str">
        <f>A122</f>
        <v>Plumbco, Inc.</v>
      </c>
    </row>
    <row r="188" spans="1:8" x14ac:dyDescent="0.2">
      <c r="D188" s="410" t="s">
        <v>360</v>
      </c>
      <c r="E188" s="417"/>
      <c r="F188" s="400"/>
      <c r="G188" s="372"/>
      <c r="H188" s="373"/>
    </row>
    <row r="189" spans="1:8" x14ac:dyDescent="0.2">
      <c r="D189" s="98" t="str">
        <f>'BASE MANUFACTURING MODEL'!J2467</f>
        <v>Press Set-Ups</v>
      </c>
      <c r="E189" s="98" t="str">
        <f>'BASE MANUFACTURING MODEL'!K2467</f>
        <v>ProWtEvnt 02</v>
      </c>
      <c r="F189" s="98" t="str">
        <f>'BASE MANUFACTURING MODEL'!L2467</f>
        <v>ProWtEvnt 03</v>
      </c>
      <c r="G189" s="98" t="s">
        <v>95</v>
      </c>
      <c r="H189" s="98" t="s">
        <v>84</v>
      </c>
    </row>
    <row r="190" spans="1:8" x14ac:dyDescent="0.2">
      <c r="G190" s="16"/>
    </row>
    <row r="191" spans="1:8" x14ac:dyDescent="0.2">
      <c r="A191" s="2" t="str">
        <f t="shared" ref="A191:A203" si="15">A131</f>
        <v>Salaries</v>
      </c>
      <c r="D191" s="367">
        <f>'BASE MANUFACTURING MODEL'!J2469</f>
        <v>0</v>
      </c>
      <c r="E191" s="367">
        <f>'BASE MANUFACTURING MODEL'!K2469</f>
        <v>0</v>
      </c>
      <c r="F191" s="367">
        <f>'BASE MANUFACTURING MODEL'!L2469</f>
        <v>0</v>
      </c>
      <c r="G191" s="366">
        <f>SUM(D191:F191)</f>
        <v>0</v>
      </c>
      <c r="H191" s="70">
        <f>IF($Q$11=0,0,G191/$Q$11)</f>
        <v>0</v>
      </c>
    </row>
    <row r="192" spans="1:8" x14ac:dyDescent="0.2">
      <c r="A192" s="2" t="str">
        <f t="shared" si="15"/>
        <v>Hourly</v>
      </c>
      <c r="D192" s="367">
        <f>'BASE MANUFACTURING MODEL'!J2470</f>
        <v>0</v>
      </c>
      <c r="E192" s="367">
        <f>'BASE MANUFACTURING MODEL'!K2470</f>
        <v>0</v>
      </c>
      <c r="F192" s="367">
        <f>'BASE MANUFACTURING MODEL'!L2470</f>
        <v>0</v>
      </c>
      <c r="G192" s="366">
        <f t="shared" ref="G192:G226" si="16">SUM(D192:F192)</f>
        <v>0</v>
      </c>
      <c r="H192" s="70">
        <f>IF($Q$12=0,0,G192/$Q$12)</f>
        <v>0</v>
      </c>
    </row>
    <row r="193" spans="1:8" x14ac:dyDescent="0.2">
      <c r="A193" s="2" t="str">
        <f t="shared" si="15"/>
        <v>Paid time off benefits</v>
      </c>
      <c r="D193" s="367">
        <f>'BASE MANUFACTURING MODEL'!J2471</f>
        <v>0</v>
      </c>
      <c r="E193" s="367">
        <f>'BASE MANUFACTURING MODEL'!K2471</f>
        <v>0</v>
      </c>
      <c r="F193" s="367">
        <f>'BASE MANUFACTURING MODEL'!L2471</f>
        <v>0</v>
      </c>
      <c r="G193" s="366">
        <f t="shared" si="16"/>
        <v>0</v>
      </c>
      <c r="H193" s="70">
        <f>IF($Q$13=0,0,G193/$Q$13)</f>
        <v>0</v>
      </c>
    </row>
    <row r="194" spans="1:8" x14ac:dyDescent="0.2">
      <c r="A194" s="2" t="str">
        <f t="shared" si="15"/>
        <v>Overtime, shift premium &amp; special comp.</v>
      </c>
      <c r="D194" s="367">
        <f>'BASE MANUFACTURING MODEL'!J2472</f>
        <v>0</v>
      </c>
      <c r="E194" s="367">
        <f>'BASE MANUFACTURING MODEL'!K2472</f>
        <v>0</v>
      </c>
      <c r="F194" s="367">
        <f>'BASE MANUFACTURING MODEL'!L2472</f>
        <v>0</v>
      </c>
      <c r="G194" s="366">
        <f t="shared" si="16"/>
        <v>0</v>
      </c>
      <c r="H194" s="70">
        <f>IF($Q$14=0,0,G194/$Q$14)</f>
        <v>0</v>
      </c>
    </row>
    <row r="195" spans="1:8" x14ac:dyDescent="0.2">
      <c r="A195" s="2" t="str">
        <f t="shared" si="15"/>
        <v>Salary fringes @</v>
      </c>
      <c r="D195" s="367">
        <f>'BASE MANUFACTURING MODEL'!J2477</f>
        <v>0</v>
      </c>
      <c r="E195" s="367">
        <f>'BASE MANUFACTURING MODEL'!K2477</f>
        <v>0</v>
      </c>
      <c r="F195" s="367">
        <f>'BASE MANUFACTURING MODEL'!L2477</f>
        <v>0</v>
      </c>
      <c r="G195" s="366">
        <f t="shared" si="16"/>
        <v>0</v>
      </c>
      <c r="H195" s="70">
        <f>IF($Q$15=0,0,G195/$Q$15)</f>
        <v>0</v>
      </c>
    </row>
    <row r="196" spans="1:8" x14ac:dyDescent="0.2">
      <c r="A196" s="2" t="str">
        <f t="shared" si="15"/>
        <v>Hourly fringes @</v>
      </c>
      <c r="D196" s="367">
        <f>'BASE MANUFACTURING MODEL'!J2478</f>
        <v>0</v>
      </c>
      <c r="E196" s="367">
        <f>'BASE MANUFACTURING MODEL'!K2478</f>
        <v>0</v>
      </c>
      <c r="F196" s="367">
        <f>'BASE MANUFACTURING MODEL'!L2478</f>
        <v>0</v>
      </c>
      <c r="G196" s="366">
        <f t="shared" si="16"/>
        <v>0</v>
      </c>
      <c r="H196" s="70">
        <f>IF($Q$16=0,0,G196/$Q$16)</f>
        <v>0</v>
      </c>
    </row>
    <row r="197" spans="1:8" x14ac:dyDescent="0.2">
      <c r="A197" s="2" t="str">
        <f t="shared" si="15"/>
        <v>Depreciation</v>
      </c>
      <c r="D197" s="367">
        <f>'BASE MANUFACTURING MODEL'!J2482</f>
        <v>0</v>
      </c>
      <c r="E197" s="367">
        <f>'BASE MANUFACTURING MODEL'!K2482</f>
        <v>0</v>
      </c>
      <c r="F197" s="367">
        <f>'BASE MANUFACTURING MODEL'!L2482</f>
        <v>0</v>
      </c>
      <c r="G197" s="366">
        <f t="shared" si="16"/>
        <v>0</v>
      </c>
      <c r="H197" s="70">
        <f>IF($Q$17=0,0,G197/$Q$17)</f>
        <v>0</v>
      </c>
    </row>
    <row r="198" spans="1:8" x14ac:dyDescent="0.2">
      <c r="A198" s="2" t="str">
        <f t="shared" si="15"/>
        <v>Cost of capital</v>
      </c>
      <c r="D198" s="367">
        <f>'BASE MANUFACTURING MODEL'!J2483</f>
        <v>0</v>
      </c>
      <c r="E198" s="367">
        <f>'BASE MANUFACTURING MODEL'!K2483</f>
        <v>0</v>
      </c>
      <c r="F198" s="367">
        <f>'BASE MANUFACTURING MODEL'!L2483</f>
        <v>0</v>
      </c>
      <c r="G198" s="366">
        <f t="shared" si="16"/>
        <v>0</v>
      </c>
      <c r="H198" s="70">
        <f>IF($Q$18=0,0,G198/$Q$18)</f>
        <v>0</v>
      </c>
    </row>
    <row r="199" spans="1:8" x14ac:dyDescent="0.2">
      <c r="A199" s="2" t="str">
        <f t="shared" si="15"/>
        <v>Leases and rentals</v>
      </c>
      <c r="D199" s="367">
        <f>'BASE MANUFACTURING MODEL'!J2484</f>
        <v>0</v>
      </c>
      <c r="E199" s="367">
        <f>'BASE MANUFACTURING MODEL'!K2484</f>
        <v>0</v>
      </c>
      <c r="F199" s="367">
        <f>'BASE MANUFACTURING MODEL'!L2484</f>
        <v>0</v>
      </c>
      <c r="G199" s="366">
        <f t="shared" si="16"/>
        <v>0</v>
      </c>
      <c r="H199" s="70">
        <f>IF($Q$19=0,0,G199/$Q$19)</f>
        <v>0</v>
      </c>
    </row>
    <row r="200" spans="1:8" x14ac:dyDescent="0.2">
      <c r="A200" s="2" t="str">
        <f t="shared" si="15"/>
        <v>Utilities</v>
      </c>
      <c r="D200" s="367">
        <f>'BASE MANUFACTURING MODEL'!J2485</f>
        <v>0</v>
      </c>
      <c r="E200" s="367">
        <f>'BASE MANUFACTURING MODEL'!K2485</f>
        <v>0</v>
      </c>
      <c r="F200" s="367">
        <f>'BASE MANUFACTURING MODEL'!L2485</f>
        <v>0</v>
      </c>
      <c r="G200" s="366">
        <f t="shared" si="16"/>
        <v>0</v>
      </c>
      <c r="H200" s="70">
        <f>IF($Q$20=0,0,G200/$Q$20)</f>
        <v>0</v>
      </c>
    </row>
    <row r="201" spans="1:8" x14ac:dyDescent="0.2">
      <c r="A201" s="2" t="str">
        <f t="shared" si="15"/>
        <v>Purch maint. &amp; supplies</v>
      </c>
      <c r="D201" s="367">
        <f>'BASE MANUFACTURING MODEL'!J2486</f>
        <v>0</v>
      </c>
      <c r="E201" s="367">
        <f>'BASE MANUFACTURING MODEL'!K2486</f>
        <v>0</v>
      </c>
      <c r="F201" s="367">
        <f>'BASE MANUFACTURING MODEL'!L2486</f>
        <v>0</v>
      </c>
      <c r="G201" s="366">
        <f t="shared" si="16"/>
        <v>0</v>
      </c>
      <c r="H201" s="70">
        <f>IF($Q$21=0,0,G201/$Q$21)</f>
        <v>0</v>
      </c>
    </row>
    <row r="202" spans="1:8" x14ac:dyDescent="0.2">
      <c r="A202" s="2" t="str">
        <f t="shared" si="15"/>
        <v>Administrative supplies</v>
      </c>
      <c r="D202" s="367">
        <f>'BASE MANUFACTURING MODEL'!J2487</f>
        <v>0</v>
      </c>
      <c r="E202" s="367">
        <f>'BASE MANUFACTURING MODEL'!K2487</f>
        <v>0</v>
      </c>
      <c r="F202" s="367">
        <f>'BASE MANUFACTURING MODEL'!L2487</f>
        <v>0</v>
      </c>
      <c r="G202" s="366">
        <f t="shared" si="16"/>
        <v>0</v>
      </c>
      <c r="H202" s="70">
        <f>IF($Q$22=0,0,G202/$Q$22)</f>
        <v>0</v>
      </c>
    </row>
    <row r="203" spans="1:8" x14ac:dyDescent="0.2">
      <c r="A203" s="2" t="str">
        <f t="shared" si="15"/>
        <v>Other fixed and budgeted expenses</v>
      </c>
      <c r="D203" s="367">
        <f>'BASE MANUFACTURING MODEL'!J2488</f>
        <v>15000</v>
      </c>
      <c r="E203" s="367">
        <f>'BASE MANUFACTURING MODEL'!K2488</f>
        <v>0</v>
      </c>
      <c r="F203" s="367">
        <f>'BASE MANUFACTURING MODEL'!L2488</f>
        <v>0</v>
      </c>
      <c r="G203" s="366">
        <f t="shared" si="16"/>
        <v>15000</v>
      </c>
      <c r="H203" s="70">
        <f>IF($Q$23=0,0,G203/$Q$23)</f>
        <v>1.2494793835901708E-2</v>
      </c>
    </row>
    <row r="204" spans="1:8" x14ac:dyDescent="0.2">
      <c r="D204" s="4"/>
      <c r="E204" s="4"/>
      <c r="F204" s="4"/>
      <c r="G204" s="366">
        <f t="shared" si="16"/>
        <v>0</v>
      </c>
      <c r="H204" s="70"/>
    </row>
    <row r="205" spans="1:8" x14ac:dyDescent="0.2">
      <c r="A205" s="2" t="str">
        <f t="shared" ref="A205:A226" si="17">A145</f>
        <v>Maintenance</v>
      </c>
      <c r="D205" s="367">
        <f>'BASE MANUFACTURING MODEL'!J2493</f>
        <v>0</v>
      </c>
      <c r="E205" s="367">
        <f>'BASE MANUFACTURING MODEL'!K2493</f>
        <v>0</v>
      </c>
      <c r="F205" s="367">
        <f>'BASE MANUFACTURING MODEL'!L2493</f>
        <v>0</v>
      </c>
      <c r="G205" s="366">
        <f t="shared" si="16"/>
        <v>0</v>
      </c>
      <c r="H205" s="70">
        <f>IF($Q$25=0,0,G205/$Q$25)</f>
        <v>0</v>
      </c>
    </row>
    <row r="206" spans="1:8" x14ac:dyDescent="0.2">
      <c r="A206" s="2" t="str">
        <f t="shared" si="17"/>
        <v>Bldg &amp; Grounds</v>
      </c>
      <c r="D206" s="367">
        <f>'BASE MANUFACTURING MODEL'!J2494</f>
        <v>0</v>
      </c>
      <c r="E206" s="367">
        <f>'BASE MANUFACTURING MODEL'!K2494</f>
        <v>0</v>
      </c>
      <c r="F206" s="367">
        <f>'BASE MANUFACTURING MODEL'!L2494</f>
        <v>0</v>
      </c>
      <c r="G206" s="366">
        <f t="shared" si="16"/>
        <v>0</v>
      </c>
      <c r="H206" s="70">
        <f>IF($Q$26=0,0,G206/$Q$26)</f>
        <v>0</v>
      </c>
    </row>
    <row r="207" spans="1:8" x14ac:dyDescent="0.2">
      <c r="A207" s="2" t="str">
        <f t="shared" si="17"/>
        <v>Hum Resource</v>
      </c>
      <c r="D207" s="367" t="str">
        <f>'BASE MANUFACTURING MODEL'!J2495</f>
        <v xml:space="preserve">xxxxxx </v>
      </c>
      <c r="E207" s="367" t="str">
        <f>'BASE MANUFACTURING MODEL'!K2495</f>
        <v xml:space="preserve">xxxxxx </v>
      </c>
      <c r="F207" s="367" t="str">
        <f>'BASE MANUFACTURING MODEL'!L2495</f>
        <v xml:space="preserve">xxxxxx </v>
      </c>
      <c r="G207" s="366">
        <f t="shared" si="16"/>
        <v>0</v>
      </c>
      <c r="H207" s="70">
        <f>IF($Q$27=0,0,G207/$Q$27)</f>
        <v>0</v>
      </c>
    </row>
    <row r="208" spans="1:8" x14ac:dyDescent="0.2">
      <c r="A208" s="2" t="str">
        <f t="shared" si="17"/>
        <v>General Mgmt</v>
      </c>
      <c r="D208" s="367">
        <f>'BASE MANUFACTURING MODEL'!J2496</f>
        <v>0</v>
      </c>
      <c r="E208" s="367">
        <f>'BASE MANUFACTURING MODEL'!K2496</f>
        <v>0</v>
      </c>
      <c r="F208" s="367">
        <f>'BASE MANUFACTURING MODEL'!L2496</f>
        <v>0</v>
      </c>
      <c r="G208" s="366">
        <f t="shared" si="16"/>
        <v>0</v>
      </c>
      <c r="H208" s="70">
        <f>IF($Q$28=0,0,G208/$Q$28)</f>
        <v>0</v>
      </c>
    </row>
    <row r="209" spans="1:8" x14ac:dyDescent="0.2">
      <c r="A209" s="2" t="str">
        <f t="shared" si="17"/>
        <v>Acct &amp; Finance</v>
      </c>
      <c r="D209" s="367">
        <f>'BASE MANUFACTURING MODEL'!J2497</f>
        <v>0</v>
      </c>
      <c r="E209" s="367">
        <f>'BASE MANUFACTURING MODEL'!K2497</f>
        <v>0</v>
      </c>
      <c r="F209" s="367">
        <f>'BASE MANUFACTURING MODEL'!L2497</f>
        <v>0</v>
      </c>
      <c r="G209" s="366">
        <f t="shared" si="16"/>
        <v>0</v>
      </c>
      <c r="H209" s="70">
        <f>IF($Q$29=0,0,G209/$Q$29)</f>
        <v>0</v>
      </c>
    </row>
    <row r="210" spans="1:8" x14ac:dyDescent="0.2">
      <c r="A210" s="2" t="str">
        <f t="shared" si="17"/>
        <v>Engineering</v>
      </c>
      <c r="D210" s="367">
        <f>'BASE MANUFACTURING MODEL'!J2498</f>
        <v>0</v>
      </c>
      <c r="E210" s="367">
        <f>'BASE MANUFACTURING MODEL'!K2498</f>
        <v>0</v>
      </c>
      <c r="F210" s="367">
        <f>'BASE MANUFACTURING MODEL'!L2498</f>
        <v>0</v>
      </c>
      <c r="G210" s="366">
        <f t="shared" si="16"/>
        <v>0</v>
      </c>
      <c r="H210" s="70">
        <f>IF($Q$30=0,0,G210/$Q$30)</f>
        <v>0</v>
      </c>
    </row>
    <row r="211" spans="1:8" x14ac:dyDescent="0.2">
      <c r="A211" s="2" t="str">
        <f t="shared" si="17"/>
        <v>Sales / Mktg</v>
      </c>
      <c r="D211" s="367">
        <f>'BASE MANUFACTURING MODEL'!J2499</f>
        <v>0</v>
      </c>
      <c r="E211" s="367">
        <f>'BASE MANUFACTURING MODEL'!K2499</f>
        <v>0</v>
      </c>
      <c r="F211" s="367">
        <f>'BASE MANUFACTURING MODEL'!L2499</f>
        <v>0</v>
      </c>
      <c r="G211" s="366">
        <f t="shared" si="16"/>
        <v>0</v>
      </c>
      <c r="H211" s="70">
        <f>IF($Q$31=0,0,G211/$Q$31)</f>
        <v>0</v>
      </c>
    </row>
    <row r="212" spans="1:8" x14ac:dyDescent="0.2">
      <c r="A212" s="2" t="str">
        <f t="shared" si="17"/>
        <v>Cust Service</v>
      </c>
      <c r="D212" s="367">
        <f>'BASE MANUFACTURING MODEL'!J2500</f>
        <v>0</v>
      </c>
      <c r="E212" s="367">
        <f>'BASE MANUFACTURING MODEL'!K2500</f>
        <v>0</v>
      </c>
      <c r="F212" s="367">
        <f>'BASE MANUFACTURING MODEL'!L2500</f>
        <v>0</v>
      </c>
      <c r="G212" s="366">
        <f t="shared" si="16"/>
        <v>0</v>
      </c>
      <c r="H212" s="70">
        <f>IF($Q$32=0,0,G212/$Q$32)</f>
        <v>0</v>
      </c>
    </row>
    <row r="213" spans="1:8" x14ac:dyDescent="0.2">
      <c r="A213" s="2" t="str">
        <f t="shared" si="17"/>
        <v>Supervision</v>
      </c>
      <c r="D213" s="367" t="str">
        <f>'BASE MANUFACTURING MODEL'!J2501</f>
        <v xml:space="preserve">xxxxxx </v>
      </c>
      <c r="E213" s="367" t="str">
        <f>'BASE MANUFACTURING MODEL'!K2501</f>
        <v xml:space="preserve">xxxxxx </v>
      </c>
      <c r="F213" s="367" t="str">
        <f>'BASE MANUFACTURING MODEL'!L2501</f>
        <v xml:space="preserve">xxxxxx </v>
      </c>
      <c r="G213" s="366">
        <f t="shared" si="16"/>
        <v>0</v>
      </c>
      <c r="H213" s="70">
        <f>IF($Q$33=0,0,G213/$Q$33)</f>
        <v>0</v>
      </c>
    </row>
    <row r="214" spans="1:8" x14ac:dyDescent="0.2">
      <c r="A214" s="2" t="str">
        <f t="shared" si="17"/>
        <v>Mat'ls Mgmt</v>
      </c>
      <c r="D214" s="367">
        <f>'BASE MANUFACTURING MODEL'!J2502</f>
        <v>0</v>
      </c>
      <c r="E214" s="367">
        <f>'BASE MANUFACTURING MODEL'!K2502</f>
        <v>0</v>
      </c>
      <c r="F214" s="367">
        <f>'BASE MANUFACTURING MODEL'!L2502</f>
        <v>0</v>
      </c>
      <c r="G214" s="366">
        <f t="shared" si="16"/>
        <v>0</v>
      </c>
      <c r="H214" s="70">
        <f>IF($Q$34=0,0,G214/$Q$34)</f>
        <v>0</v>
      </c>
    </row>
    <row r="215" spans="1:8" x14ac:dyDescent="0.2">
      <c r="A215" s="2" t="str">
        <f t="shared" si="17"/>
        <v>Quality Control</v>
      </c>
      <c r="D215" s="367">
        <f>'BASE MANUFACTURING MODEL'!J2503</f>
        <v>0</v>
      </c>
      <c r="E215" s="367">
        <f>'BASE MANUFACTURING MODEL'!K2503</f>
        <v>0</v>
      </c>
      <c r="F215" s="367">
        <f>'BASE MANUFACTURING MODEL'!L2503</f>
        <v>0</v>
      </c>
      <c r="G215" s="366">
        <f t="shared" si="16"/>
        <v>0</v>
      </c>
      <c r="H215" s="70">
        <f>IF($Q$35=0,0,G215/$Q$35)</f>
        <v>0</v>
      </c>
    </row>
    <row r="216" spans="1:8" x14ac:dyDescent="0.2">
      <c r="A216" s="2" t="str">
        <f t="shared" si="17"/>
        <v>Set-Up Techs</v>
      </c>
      <c r="D216" s="367">
        <f>'BASE MANUFACTURING MODEL'!J2504</f>
        <v>606926.69663650414</v>
      </c>
      <c r="E216" s="367">
        <f>'BASE MANUFACTURING MODEL'!K2504</f>
        <v>0</v>
      </c>
      <c r="F216" s="367">
        <f>'BASE MANUFACTURING MODEL'!L2504</f>
        <v>0</v>
      </c>
      <c r="G216" s="366">
        <f t="shared" si="16"/>
        <v>606926.69663650414</v>
      </c>
      <c r="H216" s="70">
        <f>IF($Q$36=0,0,G216/$Q$36)</f>
        <v>1</v>
      </c>
    </row>
    <row r="217" spans="1:8" x14ac:dyDescent="0.2">
      <c r="A217" s="2" t="str">
        <f t="shared" si="17"/>
        <v>Mat'l Handling</v>
      </c>
      <c r="D217" s="367">
        <f>'BASE MANUFACTURING MODEL'!J2505</f>
        <v>32312.379931506526</v>
      </c>
      <c r="E217" s="367">
        <f>'BASE MANUFACTURING MODEL'!K2505</f>
        <v>0</v>
      </c>
      <c r="F217" s="367">
        <f>'BASE MANUFACTURING MODEL'!L2505</f>
        <v>0</v>
      </c>
      <c r="G217" s="366">
        <f t="shared" si="16"/>
        <v>32312.379931506526</v>
      </c>
      <c r="H217" s="70">
        <f>IF($Q$37=0,0,G217/$Q$37)</f>
        <v>0.1</v>
      </c>
    </row>
    <row r="218" spans="1:8" x14ac:dyDescent="0.2">
      <c r="A218" s="2" t="str">
        <f t="shared" si="17"/>
        <v>Ship &amp; Receive</v>
      </c>
      <c r="D218" s="367">
        <f>'BASE MANUFACTURING MODEL'!J2506</f>
        <v>0</v>
      </c>
      <c r="E218" s="367">
        <f>'BASE MANUFACTURING MODEL'!K2506</f>
        <v>0</v>
      </c>
      <c r="F218" s="367">
        <f>'BASE MANUFACTURING MODEL'!L2506</f>
        <v>0</v>
      </c>
      <c r="G218" s="366">
        <f t="shared" si="16"/>
        <v>0</v>
      </c>
      <c r="H218" s="70">
        <f>IF($Q$38=0,0,G218/$Q$38)</f>
        <v>0</v>
      </c>
    </row>
    <row r="219" spans="1:8" x14ac:dyDescent="0.2">
      <c r="A219" s="2" t="str">
        <f t="shared" si="17"/>
        <v>Whse Labor</v>
      </c>
      <c r="D219" s="367" t="str">
        <f>'BASE MANUFACTURING MODEL'!J2507</f>
        <v xml:space="preserve">xxxxxx </v>
      </c>
      <c r="E219" s="367" t="str">
        <f>'BASE MANUFACTURING MODEL'!K2507</f>
        <v xml:space="preserve">xxxxxx </v>
      </c>
      <c r="F219" s="367" t="str">
        <f>'BASE MANUFACTURING MODEL'!L2507</f>
        <v xml:space="preserve">xxxxxx </v>
      </c>
      <c r="G219" s="366">
        <f t="shared" si="16"/>
        <v>0</v>
      </c>
      <c r="H219" s="70">
        <f>IF($Q$39=0,0,G219/$Q$39)</f>
        <v>0</v>
      </c>
    </row>
    <row r="220" spans="1:8" x14ac:dyDescent="0.2">
      <c r="A220" s="2" t="str">
        <f t="shared" si="17"/>
        <v>Future Use 16</v>
      </c>
      <c r="D220" s="367">
        <f>'BASE MANUFACTURING MODEL'!J2508</f>
        <v>0</v>
      </c>
      <c r="E220" s="367">
        <f>'BASE MANUFACTURING MODEL'!K2508</f>
        <v>0</v>
      </c>
      <c r="F220" s="367">
        <f>'BASE MANUFACTURING MODEL'!L2508</f>
        <v>0</v>
      </c>
      <c r="G220" s="366">
        <f t="shared" si="16"/>
        <v>0</v>
      </c>
      <c r="H220" s="70">
        <f>IF($Q$40=0,0,G220/$Q$40)</f>
        <v>0</v>
      </c>
    </row>
    <row r="221" spans="1:8" x14ac:dyDescent="0.2">
      <c r="A221" s="2" t="str">
        <f t="shared" si="17"/>
        <v>Future Use 17</v>
      </c>
      <c r="D221" s="367">
        <f>'BASE MANUFACTURING MODEL'!J2509</f>
        <v>0</v>
      </c>
      <c r="E221" s="367">
        <f>'BASE MANUFACTURING MODEL'!K2509</f>
        <v>0</v>
      </c>
      <c r="F221" s="367">
        <f>'BASE MANUFACTURING MODEL'!L2509</f>
        <v>0</v>
      </c>
      <c r="G221" s="366">
        <f t="shared" si="16"/>
        <v>0</v>
      </c>
      <c r="H221" s="70">
        <f>IF($Q$41=0,0,G221/$Q$41)</f>
        <v>0</v>
      </c>
    </row>
    <row r="222" spans="1:8" x14ac:dyDescent="0.2">
      <c r="A222" s="2" t="str">
        <f t="shared" si="17"/>
        <v>Future Use 18</v>
      </c>
      <c r="D222" s="367">
        <f>'BASE MANUFACTURING MODEL'!J2510</f>
        <v>0</v>
      </c>
      <c r="E222" s="367">
        <f>'BASE MANUFACTURING MODEL'!K2510</f>
        <v>0</v>
      </c>
      <c r="F222" s="367">
        <f>'BASE MANUFACTURING MODEL'!L2510</f>
        <v>0</v>
      </c>
      <c r="G222" s="366">
        <f t="shared" si="16"/>
        <v>0</v>
      </c>
      <c r="H222" s="70">
        <f>IF($Q$42=0,0,G222/$Q$42)</f>
        <v>0</v>
      </c>
    </row>
    <row r="223" spans="1:8" x14ac:dyDescent="0.2">
      <c r="A223" s="2" t="str">
        <f t="shared" si="17"/>
        <v>Future Use 19</v>
      </c>
      <c r="D223" s="367">
        <f>'BASE MANUFACTURING MODEL'!J2511</f>
        <v>0</v>
      </c>
      <c r="E223" s="367">
        <f>'BASE MANUFACTURING MODEL'!K2511</f>
        <v>0</v>
      </c>
      <c r="F223" s="367">
        <f>'BASE MANUFACTURING MODEL'!L2511</f>
        <v>0</v>
      </c>
      <c r="G223" s="366">
        <f t="shared" si="16"/>
        <v>0</v>
      </c>
      <c r="H223" s="70">
        <f>IF($Q$43=0,0,G223/$Q$43)</f>
        <v>0</v>
      </c>
    </row>
    <row r="224" spans="1:8" x14ac:dyDescent="0.2">
      <c r="A224" s="2" t="str">
        <f t="shared" si="17"/>
        <v>EquipHrSupt</v>
      </c>
      <c r="D224" s="367" t="str">
        <f>'BASE MANUFACTURING MODEL'!J2512</f>
        <v xml:space="preserve">xxxxxx </v>
      </c>
      <c r="E224" s="367" t="str">
        <f>'BASE MANUFACTURING MODEL'!K2512</f>
        <v xml:space="preserve">xxxxxx </v>
      </c>
      <c r="F224" s="367" t="str">
        <f>'BASE MANUFACTURING MODEL'!L2512</f>
        <v xml:space="preserve">xxxxxx </v>
      </c>
      <c r="G224" s="366">
        <f t="shared" si="16"/>
        <v>0</v>
      </c>
      <c r="H224" s="70">
        <f>IF($Q$44=0,0,G224/$Q$44)</f>
        <v>0</v>
      </c>
    </row>
    <row r="225" spans="1:8" x14ac:dyDescent="0.2">
      <c r="A225" s="2" t="str">
        <f t="shared" si="17"/>
        <v>LaborHrSupt</v>
      </c>
      <c r="D225" s="367" t="str">
        <f>'BASE MANUFACTURING MODEL'!J2513</f>
        <v xml:space="preserve">xxxxxx </v>
      </c>
      <c r="E225" s="367" t="str">
        <f>'BASE MANUFACTURING MODEL'!K2513</f>
        <v xml:space="preserve">xxxxxx </v>
      </c>
      <c r="F225" s="367" t="str">
        <f>'BASE MANUFACTURING MODEL'!L2513</f>
        <v xml:space="preserve">xxxxxx </v>
      </c>
      <c r="G225" s="366">
        <f t="shared" si="16"/>
        <v>0</v>
      </c>
      <c r="H225" s="70">
        <f>IF($Q$45=0,0,G225/$Q$45)</f>
        <v>0</v>
      </c>
    </row>
    <row r="226" spans="1:8" x14ac:dyDescent="0.2">
      <c r="A226" s="2" t="str">
        <f t="shared" si="17"/>
        <v>Set-Up Labor</v>
      </c>
      <c r="D226" s="211">
        <f>'BASE MANUFACTURING MODEL'!J2517</f>
        <v>0</v>
      </c>
      <c r="E226" s="211">
        <f>'BASE MANUFACTURING MODEL'!K2517</f>
        <v>0</v>
      </c>
      <c r="F226" s="211">
        <f>'BASE MANUFACTURING MODEL'!L2517</f>
        <v>0</v>
      </c>
      <c r="G226" s="368">
        <f t="shared" si="16"/>
        <v>0</v>
      </c>
      <c r="H226" s="70">
        <f>IF($Q$46=0,0,G226/$Q$46)</f>
        <v>0</v>
      </c>
    </row>
    <row r="227" spans="1:8" x14ac:dyDescent="0.2">
      <c r="D227" s="52"/>
      <c r="E227" s="52"/>
      <c r="F227" s="52"/>
      <c r="G227" s="30"/>
    </row>
    <row r="228" spans="1:8" x14ac:dyDescent="0.2">
      <c r="B228" s="4" t="s">
        <v>197</v>
      </c>
      <c r="D228" s="154">
        <f>SUM(D191:D227)</f>
        <v>654239.07656801073</v>
      </c>
      <c r="E228" s="154">
        <f>SUM(E191:E227)</f>
        <v>0</v>
      </c>
      <c r="F228" s="154">
        <f>SUM(F191:F227)</f>
        <v>0</v>
      </c>
      <c r="G228" s="369">
        <f>SUM(G191:G227)</f>
        <v>654239.07656801073</v>
      </c>
    </row>
    <row r="229" spans="1:8" x14ac:dyDescent="0.2">
      <c r="G229" s="30"/>
    </row>
    <row r="230" spans="1:8" x14ac:dyDescent="0.2">
      <c r="B230" s="4" t="s">
        <v>337</v>
      </c>
      <c r="D230" s="374" t="s">
        <v>339</v>
      </c>
      <c r="E230" s="374" t="s">
        <v>339</v>
      </c>
      <c r="F230" s="374" t="s">
        <v>339</v>
      </c>
      <c r="G230" s="30"/>
    </row>
    <row r="231" spans="1:8" x14ac:dyDescent="0.2">
      <c r="D231" s="375" t="s">
        <v>317</v>
      </c>
      <c r="E231" s="375" t="s">
        <v>317</v>
      </c>
      <c r="F231" s="375" t="s">
        <v>317</v>
      </c>
      <c r="G231" s="30"/>
    </row>
    <row r="232" spans="1:8" x14ac:dyDescent="0.2">
      <c r="B232" s="8" t="s">
        <v>344</v>
      </c>
      <c r="D232" s="375" t="s">
        <v>210</v>
      </c>
      <c r="E232" s="375" t="s">
        <v>210</v>
      </c>
      <c r="F232" s="375" t="s">
        <v>210</v>
      </c>
      <c r="G232" s="30"/>
    </row>
    <row r="233" spans="1:8" x14ac:dyDescent="0.2">
      <c r="D233" s="375" t="s">
        <v>340</v>
      </c>
      <c r="E233" s="375" t="s">
        <v>340</v>
      </c>
      <c r="F233" s="375" t="s">
        <v>340</v>
      </c>
      <c r="G233" s="30"/>
    </row>
    <row r="234" spans="1:8" x14ac:dyDescent="0.2">
      <c r="E234" s="371"/>
      <c r="F234" s="371"/>
    </row>
    <row r="235" spans="1:8" x14ac:dyDescent="0.2">
      <c r="E235" s="371"/>
      <c r="F235" s="371"/>
    </row>
    <row r="236" spans="1:8" x14ac:dyDescent="0.2">
      <c r="D236" s="248"/>
      <c r="E236" s="248"/>
      <c r="F236" s="248"/>
    </row>
    <row r="237" spans="1:8" x14ac:dyDescent="0.2">
      <c r="D237" s="248"/>
      <c r="E237" s="248"/>
      <c r="F237" s="248"/>
      <c r="G237" s="248"/>
      <c r="H237" s="248"/>
    </row>
    <row r="238" spans="1:8" x14ac:dyDescent="0.2">
      <c r="D238" s="248"/>
      <c r="E238" s="248"/>
      <c r="F238" s="248"/>
      <c r="G238" s="248"/>
      <c r="H238" s="248"/>
    </row>
    <row r="239" spans="1:8" x14ac:dyDescent="0.2">
      <c r="F239" s="371"/>
    </row>
    <row r="241" spans="1:11" x14ac:dyDescent="0.2">
      <c r="A241" s="42" t="str">
        <f>A181</f>
        <v>DETAIL RATE ANALYSIS SCHEDULE</v>
      </c>
    </row>
    <row r="242" spans="1:11" x14ac:dyDescent="0.2">
      <c r="A242" s="2" t="str">
        <f>A182</f>
        <v>Plumbco, Inc.</v>
      </c>
    </row>
    <row r="248" spans="1:11" x14ac:dyDescent="0.2">
      <c r="D248" s="410" t="s">
        <v>360</v>
      </c>
      <c r="E248" s="417"/>
      <c r="F248" s="417"/>
      <c r="G248" s="417"/>
      <c r="H248" s="417"/>
      <c r="I248" s="417"/>
      <c r="J248" s="417"/>
      <c r="K248" s="400"/>
    </row>
    <row r="249" spans="1:11" x14ac:dyDescent="0.2">
      <c r="D249" s="376" t="str">
        <f>'BASE MANUFACTURING MODEL'!D2527</f>
        <v>Shearing</v>
      </c>
      <c r="E249" s="376" t="str">
        <f>'BASE MANUFACTURING MODEL'!$E$2527</f>
        <v>Press &lt; 75T</v>
      </c>
      <c r="F249" s="376" t="str">
        <f>'BASE MANUFACTURING MODEL'!$F$2527</f>
        <v>Pres 75T-125T</v>
      </c>
      <c r="G249" s="376" t="str">
        <f>'BASE MANUFACTURING MODEL'!$G$2527</f>
        <v>Press &gt; 125T</v>
      </c>
      <c r="H249" s="376" t="str">
        <f>'BASE MANUFACTURING MODEL'!$H$2527</f>
        <v>Packaging</v>
      </c>
      <c r="I249" s="376" t="str">
        <f>'BASE MANUFACTURING MODEL'!$I$2527</f>
        <v>Equip Hour 06</v>
      </c>
      <c r="J249" s="98" t="s">
        <v>95</v>
      </c>
      <c r="K249" s="98" t="s">
        <v>84</v>
      </c>
    </row>
    <row r="250" spans="1:11" x14ac:dyDescent="0.2">
      <c r="J250" s="16"/>
    </row>
    <row r="251" spans="1:11" x14ac:dyDescent="0.2">
      <c r="A251" s="2" t="str">
        <f t="shared" ref="A251:A263" si="18">A191</f>
        <v>Salaries</v>
      </c>
      <c r="D251" s="367">
        <f>'BASE MANUFACTURING MODEL'!D2529</f>
        <v>0</v>
      </c>
      <c r="E251" s="367">
        <f>'BASE MANUFACTURING MODEL'!E2529</f>
        <v>0</v>
      </c>
      <c r="F251" s="367">
        <f>'BASE MANUFACTURING MODEL'!F2529</f>
        <v>0</v>
      </c>
      <c r="G251" s="367">
        <f>'BASE MANUFACTURING MODEL'!G2529</f>
        <v>0</v>
      </c>
      <c r="H251" s="367">
        <f>'BASE MANUFACTURING MODEL'!H2529</f>
        <v>0</v>
      </c>
      <c r="I251" s="367">
        <f>'BASE MANUFACTURING MODEL'!I2529</f>
        <v>0</v>
      </c>
      <c r="J251" s="366">
        <f t="shared" ref="J251:J263" si="19">SUM(D251:I251)</f>
        <v>0</v>
      </c>
      <c r="K251" s="70">
        <f>IF($Q$11=0,0,J251/$Q$11)</f>
        <v>0</v>
      </c>
    </row>
    <row r="252" spans="1:11" x14ac:dyDescent="0.2">
      <c r="A252" s="2" t="str">
        <f t="shared" si="18"/>
        <v>Hourly</v>
      </c>
      <c r="D252" s="367">
        <f>'BASE MANUFACTURING MODEL'!D2530</f>
        <v>0</v>
      </c>
      <c r="E252" s="367">
        <f>'BASE MANUFACTURING MODEL'!E2530</f>
        <v>0</v>
      </c>
      <c r="F252" s="367">
        <f>'BASE MANUFACTURING MODEL'!F2530</f>
        <v>0</v>
      </c>
      <c r="G252" s="367">
        <f>'BASE MANUFACTURING MODEL'!G2530</f>
        <v>0</v>
      </c>
      <c r="H252" s="367">
        <f>'BASE MANUFACTURING MODEL'!H2530</f>
        <v>0</v>
      </c>
      <c r="I252" s="367">
        <f>'BASE MANUFACTURING MODEL'!I2530</f>
        <v>0</v>
      </c>
      <c r="J252" s="366">
        <f t="shared" si="19"/>
        <v>0</v>
      </c>
      <c r="K252" s="70">
        <f>IF($Q$12=0,0,J252/$Q$12)</f>
        <v>0</v>
      </c>
    </row>
    <row r="253" spans="1:11" x14ac:dyDescent="0.2">
      <c r="A253" s="2" t="str">
        <f t="shared" si="18"/>
        <v>Paid time off benefits</v>
      </c>
      <c r="D253" s="367">
        <f>'BASE MANUFACTURING MODEL'!D2531</f>
        <v>0</v>
      </c>
      <c r="E253" s="367">
        <f>'BASE MANUFACTURING MODEL'!E2531</f>
        <v>0</v>
      </c>
      <c r="F253" s="367">
        <f>'BASE MANUFACTURING MODEL'!F2531</f>
        <v>0</v>
      </c>
      <c r="G253" s="367">
        <f>'BASE MANUFACTURING MODEL'!G2531</f>
        <v>0</v>
      </c>
      <c r="H253" s="367">
        <f>'BASE MANUFACTURING MODEL'!H2531</f>
        <v>0</v>
      </c>
      <c r="I253" s="367">
        <f>'BASE MANUFACTURING MODEL'!I2531</f>
        <v>0</v>
      </c>
      <c r="J253" s="366">
        <f t="shared" si="19"/>
        <v>0</v>
      </c>
      <c r="K253" s="70">
        <f>IF($Q$13=0,0,J253/$Q$13)</f>
        <v>0</v>
      </c>
    </row>
    <row r="254" spans="1:11" x14ac:dyDescent="0.2">
      <c r="A254" s="2" t="str">
        <f t="shared" si="18"/>
        <v>Overtime, shift premium &amp; special comp.</v>
      </c>
      <c r="D254" s="367">
        <f>'BASE MANUFACTURING MODEL'!D2532</f>
        <v>0</v>
      </c>
      <c r="E254" s="367">
        <f>'BASE MANUFACTURING MODEL'!E2532</f>
        <v>0</v>
      </c>
      <c r="F254" s="367">
        <f>'BASE MANUFACTURING MODEL'!F2532</f>
        <v>0</v>
      </c>
      <c r="G254" s="367">
        <f>'BASE MANUFACTURING MODEL'!G2532</f>
        <v>0</v>
      </c>
      <c r="H254" s="367">
        <f>'BASE MANUFACTURING MODEL'!H2532</f>
        <v>0</v>
      </c>
      <c r="I254" s="367">
        <f>'BASE MANUFACTURING MODEL'!I2532</f>
        <v>0</v>
      </c>
      <c r="J254" s="366">
        <f t="shared" si="19"/>
        <v>0</v>
      </c>
      <c r="K254" s="70">
        <f>IF($Q$14=0,0,J254/$Q$14)</f>
        <v>0</v>
      </c>
    </row>
    <row r="255" spans="1:11" x14ac:dyDescent="0.2">
      <c r="A255" s="2" t="str">
        <f t="shared" si="18"/>
        <v>Salary fringes @</v>
      </c>
      <c r="D255" s="367">
        <f>'BASE MANUFACTURING MODEL'!D2537</f>
        <v>0</v>
      </c>
      <c r="E255" s="367">
        <f>'BASE MANUFACTURING MODEL'!E2537</f>
        <v>0</v>
      </c>
      <c r="F255" s="367">
        <f>'BASE MANUFACTURING MODEL'!F2537</f>
        <v>0</v>
      </c>
      <c r="G255" s="367">
        <f>'BASE MANUFACTURING MODEL'!G2537</f>
        <v>0</v>
      </c>
      <c r="H255" s="367">
        <f>'BASE MANUFACTURING MODEL'!H2537</f>
        <v>0</v>
      </c>
      <c r="I255" s="367">
        <f>'BASE MANUFACTURING MODEL'!I2537</f>
        <v>0</v>
      </c>
      <c r="J255" s="366">
        <f t="shared" si="19"/>
        <v>0</v>
      </c>
      <c r="K255" s="70">
        <f>IF($Q$15=0,0,J255/$Q$15)</f>
        <v>0</v>
      </c>
    </row>
    <row r="256" spans="1:11" x14ac:dyDescent="0.2">
      <c r="A256" s="2" t="str">
        <f t="shared" si="18"/>
        <v>Hourly fringes @</v>
      </c>
      <c r="D256" s="367">
        <f>'BASE MANUFACTURING MODEL'!D2538</f>
        <v>0</v>
      </c>
      <c r="E256" s="367">
        <f>'BASE MANUFACTURING MODEL'!E2538</f>
        <v>0</v>
      </c>
      <c r="F256" s="367">
        <f>'BASE MANUFACTURING MODEL'!F2538</f>
        <v>0</v>
      </c>
      <c r="G256" s="367">
        <f>'BASE MANUFACTURING MODEL'!G2538</f>
        <v>0</v>
      </c>
      <c r="H256" s="367">
        <f>'BASE MANUFACTURING MODEL'!H2538</f>
        <v>0</v>
      </c>
      <c r="I256" s="367">
        <f>'BASE MANUFACTURING MODEL'!I2538</f>
        <v>0</v>
      </c>
      <c r="J256" s="366">
        <f t="shared" si="19"/>
        <v>0</v>
      </c>
      <c r="K256" s="70">
        <f>IF($Q$16=0,0,J256/$Q$16)</f>
        <v>0</v>
      </c>
    </row>
    <row r="257" spans="1:11" x14ac:dyDescent="0.2">
      <c r="A257" s="2" t="str">
        <f t="shared" si="18"/>
        <v>Depreciation</v>
      </c>
      <c r="D257" s="367">
        <f>'BASE MANUFACTURING MODEL'!D2542</f>
        <v>4000</v>
      </c>
      <c r="E257" s="367">
        <f>'BASE MANUFACTURING MODEL'!E2542</f>
        <v>20000</v>
      </c>
      <c r="F257" s="367">
        <f>'BASE MANUFACTURING MODEL'!F2542</f>
        <v>50000</v>
      </c>
      <c r="G257" s="367">
        <f>'BASE MANUFACTURING MODEL'!G2542</f>
        <v>40000</v>
      </c>
      <c r="H257" s="367">
        <f>'BASE MANUFACTURING MODEL'!H2542</f>
        <v>16000</v>
      </c>
      <c r="I257" s="367">
        <f>'BASE MANUFACTURING MODEL'!I2542</f>
        <v>0</v>
      </c>
      <c r="J257" s="366">
        <f t="shared" si="19"/>
        <v>130000</v>
      </c>
      <c r="K257" s="70">
        <f>IF($Q$17=0,0,J257/$Q$17)</f>
        <v>0.43697478991596639</v>
      </c>
    </row>
    <row r="258" spans="1:11" x14ac:dyDescent="0.2">
      <c r="A258" s="2" t="str">
        <f t="shared" si="18"/>
        <v>Cost of capital</v>
      </c>
      <c r="D258" s="367">
        <f>'BASE MANUFACTURING MODEL'!D2543</f>
        <v>0</v>
      </c>
      <c r="E258" s="367">
        <f>'BASE MANUFACTURING MODEL'!E2543</f>
        <v>0</v>
      </c>
      <c r="F258" s="367">
        <f>'BASE MANUFACTURING MODEL'!F2543</f>
        <v>0</v>
      </c>
      <c r="G258" s="367">
        <f>'BASE MANUFACTURING MODEL'!G2543</f>
        <v>0</v>
      </c>
      <c r="H258" s="367">
        <f>'BASE MANUFACTURING MODEL'!H2543</f>
        <v>0</v>
      </c>
      <c r="I258" s="367">
        <f>'BASE MANUFACTURING MODEL'!I2543</f>
        <v>0</v>
      </c>
      <c r="J258" s="366">
        <f t="shared" si="19"/>
        <v>0</v>
      </c>
      <c r="K258" s="70">
        <f>IF($Q$18=0,0,J258/$Q$18)</f>
        <v>0</v>
      </c>
    </row>
    <row r="259" spans="1:11" x14ac:dyDescent="0.2">
      <c r="A259" s="2" t="str">
        <f t="shared" si="18"/>
        <v>Leases and rentals</v>
      </c>
      <c r="D259" s="367">
        <f>'BASE MANUFACTURING MODEL'!D2544</f>
        <v>0</v>
      </c>
      <c r="E259" s="367">
        <f>'BASE MANUFACTURING MODEL'!E2544</f>
        <v>0</v>
      </c>
      <c r="F259" s="367">
        <f>'BASE MANUFACTURING MODEL'!F2544</f>
        <v>0</v>
      </c>
      <c r="G259" s="367">
        <f>'BASE MANUFACTURING MODEL'!G2544</f>
        <v>0</v>
      </c>
      <c r="H259" s="367">
        <f>'BASE MANUFACTURING MODEL'!H2544</f>
        <v>0</v>
      </c>
      <c r="I259" s="367">
        <f>'BASE MANUFACTURING MODEL'!I2544</f>
        <v>0</v>
      </c>
      <c r="J259" s="366">
        <f t="shared" si="19"/>
        <v>0</v>
      </c>
      <c r="K259" s="70">
        <f>IF($Q$19=0,0,J259/$Q$19)</f>
        <v>0</v>
      </c>
    </row>
    <row r="260" spans="1:11" x14ac:dyDescent="0.2">
      <c r="A260" s="2" t="str">
        <f t="shared" si="18"/>
        <v>Utilities</v>
      </c>
      <c r="D260" s="367">
        <f>'BASE MANUFACTURING MODEL'!D2545</f>
        <v>5115</v>
      </c>
      <c r="E260" s="367">
        <f>'BASE MANUFACTURING MODEL'!E2545</f>
        <v>63860</v>
      </c>
      <c r="F260" s="367">
        <f>'BASE MANUFACTURING MODEL'!F2545</f>
        <v>44640</v>
      </c>
      <c r="G260" s="367">
        <f>'BASE MANUFACTURING MODEL'!G2545</f>
        <v>67704</v>
      </c>
      <c r="H260" s="367">
        <f>'BASE MANUFACTURING MODEL'!H2545</f>
        <v>17360</v>
      </c>
      <c r="I260" s="367">
        <f>'BASE MANUFACTURING MODEL'!I2545</f>
        <v>0</v>
      </c>
      <c r="J260" s="366">
        <f t="shared" si="19"/>
        <v>198679</v>
      </c>
      <c r="K260" s="70">
        <f>IF($Q$20=0,0,J260/$Q$20)</f>
        <v>0.83241089496771814</v>
      </c>
    </row>
    <row r="261" spans="1:11" x14ac:dyDescent="0.2">
      <c r="A261" s="2" t="str">
        <f t="shared" si="18"/>
        <v>Purch maint. &amp; supplies</v>
      </c>
      <c r="D261" s="367">
        <f>'BASE MANUFACTURING MODEL'!D2546</f>
        <v>6600</v>
      </c>
      <c r="E261" s="367">
        <f>'BASE MANUFACTURING MODEL'!E2546</f>
        <v>123600</v>
      </c>
      <c r="F261" s="367">
        <f>'BASE MANUFACTURING MODEL'!F2546</f>
        <v>93000</v>
      </c>
      <c r="G261" s="367">
        <f>'BASE MANUFACTURING MODEL'!G2546</f>
        <v>156000</v>
      </c>
      <c r="H261" s="367">
        <f>'BASE MANUFACTURING MODEL'!H2546</f>
        <v>67200</v>
      </c>
      <c r="I261" s="367">
        <f>'BASE MANUFACTURING MODEL'!I2546</f>
        <v>0</v>
      </c>
      <c r="J261" s="366">
        <f t="shared" si="19"/>
        <v>446400</v>
      </c>
      <c r="K261" s="70">
        <f>IF($Q$21=0,0,J261/$Q$21)</f>
        <v>0.95711835334476847</v>
      </c>
    </row>
    <row r="262" spans="1:11" x14ac:dyDescent="0.2">
      <c r="A262" s="2" t="str">
        <f t="shared" si="18"/>
        <v>Administrative supplies</v>
      </c>
      <c r="D262" s="367">
        <f>'BASE MANUFACTURING MODEL'!D2547</f>
        <v>0</v>
      </c>
      <c r="E262" s="367">
        <f>'BASE MANUFACTURING MODEL'!E2547</f>
        <v>0</v>
      </c>
      <c r="F262" s="367">
        <f>'BASE MANUFACTURING MODEL'!F2547</f>
        <v>0</v>
      </c>
      <c r="G262" s="367">
        <f>'BASE MANUFACTURING MODEL'!G2547</f>
        <v>0</v>
      </c>
      <c r="H262" s="367">
        <f>'BASE MANUFACTURING MODEL'!H2547</f>
        <v>0</v>
      </c>
      <c r="I262" s="367">
        <f>'BASE MANUFACTURING MODEL'!I2547</f>
        <v>0</v>
      </c>
      <c r="J262" s="366">
        <f t="shared" si="19"/>
        <v>0</v>
      </c>
      <c r="K262" s="70">
        <f>IF($Q$22=0,0,J262/$Q$22)</f>
        <v>0</v>
      </c>
    </row>
    <row r="263" spans="1:11" x14ac:dyDescent="0.2">
      <c r="A263" s="2" t="str">
        <f t="shared" si="18"/>
        <v>Other fixed and budgeted expenses</v>
      </c>
      <c r="D263" s="367">
        <f>'BASE MANUFACTURING MODEL'!D2548</f>
        <v>0</v>
      </c>
      <c r="E263" s="367">
        <f>'BASE MANUFACTURING MODEL'!E2548</f>
        <v>0</v>
      </c>
      <c r="F263" s="367">
        <f>'BASE MANUFACTURING MODEL'!F2548</f>
        <v>0</v>
      </c>
      <c r="G263" s="367">
        <f>'BASE MANUFACTURING MODEL'!G2548</f>
        <v>0</v>
      </c>
      <c r="H263" s="367">
        <f>'BASE MANUFACTURING MODEL'!H2548</f>
        <v>0</v>
      </c>
      <c r="I263" s="367">
        <f>'BASE MANUFACTURING MODEL'!I2548</f>
        <v>0</v>
      </c>
      <c r="J263" s="366">
        <f t="shared" si="19"/>
        <v>0</v>
      </c>
      <c r="K263" s="70">
        <f>IF($Q$23=0,0,J263/$Q$23)</f>
        <v>0</v>
      </c>
    </row>
    <row r="264" spans="1:11" x14ac:dyDescent="0.2">
      <c r="D264" s="4"/>
      <c r="E264" s="4"/>
      <c r="F264" s="4"/>
      <c r="G264" s="4"/>
      <c r="H264" s="4"/>
      <c r="I264" s="4"/>
      <c r="J264" s="30"/>
      <c r="K264" s="70"/>
    </row>
    <row r="265" spans="1:11" x14ac:dyDescent="0.2">
      <c r="A265" s="2" t="str">
        <f t="shared" ref="A265:A286" si="20">A205</f>
        <v>Maintenance</v>
      </c>
      <c r="D265" s="367">
        <f>'BASE MANUFACTURING MODEL'!D2553</f>
        <v>14514.191049414288</v>
      </c>
      <c r="E265" s="367">
        <f>'BASE MANUFACTURING MODEL'!E2553</f>
        <v>58056.764197657154</v>
      </c>
      <c r="F265" s="367">
        <f>'BASE MANUFACTURING MODEL'!F2553</f>
        <v>72570.955247071441</v>
      </c>
      <c r="G265" s="367">
        <f>'BASE MANUFACTURING MODEL'!G2553</f>
        <v>87085.14629648572</v>
      </c>
      <c r="H265" s="367">
        <f>'BASE MANUFACTURING MODEL'!H2553</f>
        <v>29028.382098828577</v>
      </c>
      <c r="I265" s="367">
        <f>'BASE MANUFACTURING MODEL'!I2553</f>
        <v>0</v>
      </c>
      <c r="J265" s="366">
        <f t="shared" ref="J265:J286" si="21">SUM(D265:I265)</f>
        <v>261255.43888945717</v>
      </c>
      <c r="K265" s="70">
        <f>IF($Q$25=0,0,J265/$Q$25)</f>
        <v>0.89999999999999991</v>
      </c>
    </row>
    <row r="266" spans="1:11" x14ac:dyDescent="0.2">
      <c r="A266" s="2" t="str">
        <f t="shared" si="20"/>
        <v>Bldg &amp; Grounds</v>
      </c>
      <c r="D266" s="367">
        <f>'BASE MANUFACTURING MODEL'!D2554</f>
        <v>5200.4054585546937</v>
      </c>
      <c r="E266" s="367">
        <f>'BASE MANUFACTURING MODEL'!E2554</f>
        <v>20801.621834218775</v>
      </c>
      <c r="F266" s="367">
        <f>'BASE MANUFACTURING MODEL'!F2554</f>
        <v>37442.919301593793</v>
      </c>
      <c r="G266" s="367">
        <f>'BASE MANUFACTURING MODEL'!G2554</f>
        <v>30578.384096301601</v>
      </c>
      <c r="H266" s="367">
        <f>'BASE MANUFACTURING MODEL'!H2554</f>
        <v>15601.216375664082</v>
      </c>
      <c r="I266" s="367">
        <f>'BASE MANUFACTURING MODEL'!I2554</f>
        <v>0</v>
      </c>
      <c r="J266" s="366">
        <f t="shared" si="21"/>
        <v>109624.54706633295</v>
      </c>
      <c r="K266" s="70">
        <f>IF($Q$26=0,0,J266/$Q$26)</f>
        <v>0.30114285714285716</v>
      </c>
    </row>
    <row r="267" spans="1:11" x14ac:dyDescent="0.2">
      <c r="A267" s="2" t="str">
        <f t="shared" si="20"/>
        <v>Hum Resource</v>
      </c>
      <c r="D267" s="367" t="str">
        <f>'BASE MANUFACTURING MODEL'!D2555</f>
        <v xml:space="preserve">xxxxxx </v>
      </c>
      <c r="E267" s="367" t="str">
        <f>'BASE MANUFACTURING MODEL'!E2555</f>
        <v xml:space="preserve">xxxxxx </v>
      </c>
      <c r="F267" s="367" t="str">
        <f>'BASE MANUFACTURING MODEL'!F2555</f>
        <v xml:space="preserve">xxxxxx </v>
      </c>
      <c r="G267" s="367" t="str">
        <f>'BASE MANUFACTURING MODEL'!G2555</f>
        <v xml:space="preserve">xxxxxx </v>
      </c>
      <c r="H267" s="367" t="str">
        <f>'BASE MANUFACTURING MODEL'!H2555</f>
        <v xml:space="preserve">xxxxxx </v>
      </c>
      <c r="I267" s="367" t="str">
        <f>'BASE MANUFACTURING MODEL'!I2555</f>
        <v xml:space="preserve">xxxxxx </v>
      </c>
      <c r="J267" s="366">
        <f t="shared" si="21"/>
        <v>0</v>
      </c>
      <c r="K267" s="70">
        <f>IF($Q$27=0,0,J267/$Q$27)</f>
        <v>0</v>
      </c>
    </row>
    <row r="268" spans="1:11" x14ac:dyDescent="0.2">
      <c r="A268" s="2" t="str">
        <f t="shared" si="20"/>
        <v>General Mgmt</v>
      </c>
      <c r="D268" s="367">
        <f>'BASE MANUFACTURING MODEL'!D2556</f>
        <v>0</v>
      </c>
      <c r="E268" s="367">
        <f>'BASE MANUFACTURING MODEL'!E2556</f>
        <v>0</v>
      </c>
      <c r="F268" s="367">
        <f>'BASE MANUFACTURING MODEL'!F2556</f>
        <v>0</v>
      </c>
      <c r="G268" s="367">
        <f>'BASE MANUFACTURING MODEL'!G2556</f>
        <v>0</v>
      </c>
      <c r="H268" s="367">
        <f>'BASE MANUFACTURING MODEL'!H2556</f>
        <v>0</v>
      </c>
      <c r="I268" s="367">
        <f>'BASE MANUFACTURING MODEL'!I2556</f>
        <v>0</v>
      </c>
      <c r="J268" s="366">
        <f t="shared" si="21"/>
        <v>0</v>
      </c>
      <c r="K268" s="70">
        <f>IF($Q$28=0,0,J268/$Q$28)</f>
        <v>0</v>
      </c>
    </row>
    <row r="269" spans="1:11" x14ac:dyDescent="0.2">
      <c r="A269" s="2" t="str">
        <f t="shared" si="20"/>
        <v>Acct &amp; Finance</v>
      </c>
      <c r="D269" s="367">
        <f>'BASE MANUFACTURING MODEL'!D2557</f>
        <v>0</v>
      </c>
      <c r="E269" s="367">
        <f>'BASE MANUFACTURING MODEL'!E2557</f>
        <v>0</v>
      </c>
      <c r="F269" s="367">
        <f>'BASE MANUFACTURING MODEL'!F2557</f>
        <v>0</v>
      </c>
      <c r="G269" s="367">
        <f>'BASE MANUFACTURING MODEL'!G2557</f>
        <v>0</v>
      </c>
      <c r="H269" s="367">
        <f>'BASE MANUFACTURING MODEL'!H2557</f>
        <v>0</v>
      </c>
      <c r="I269" s="367">
        <f>'BASE MANUFACTURING MODEL'!I2557</f>
        <v>0</v>
      </c>
      <c r="J269" s="366">
        <f t="shared" si="21"/>
        <v>0</v>
      </c>
      <c r="K269" s="70">
        <f>IF($Q$29=0,0,J269/$Q$29)</f>
        <v>0</v>
      </c>
    </row>
    <row r="270" spans="1:11" x14ac:dyDescent="0.2">
      <c r="A270" s="2" t="str">
        <f t="shared" si="20"/>
        <v>Engineering</v>
      </c>
      <c r="D270" s="367">
        <f>'BASE MANUFACTURING MODEL'!D2558</f>
        <v>0</v>
      </c>
      <c r="E270" s="367">
        <f>'BASE MANUFACTURING MODEL'!E2558</f>
        <v>35768.163930428753</v>
      </c>
      <c r="F270" s="367">
        <f>'BASE MANUFACTURING MODEL'!F2558</f>
        <v>35768.163930428753</v>
      </c>
      <c r="G270" s="367">
        <f>'BASE MANUFACTURING MODEL'!G2558</f>
        <v>35768.163930428753</v>
      </c>
      <c r="H270" s="367">
        <f>'BASE MANUFACTURING MODEL'!H2558</f>
        <v>35768.163930428753</v>
      </c>
      <c r="I270" s="367">
        <f>'BASE MANUFACTURING MODEL'!I2558</f>
        <v>0</v>
      </c>
      <c r="J270" s="366">
        <f t="shared" si="21"/>
        <v>143072.65572171501</v>
      </c>
      <c r="K270" s="70">
        <f>IF($Q$30=0,0,J270/$Q$30)</f>
        <v>0.2</v>
      </c>
    </row>
    <row r="271" spans="1:11" x14ac:dyDescent="0.2">
      <c r="A271" s="2" t="str">
        <f t="shared" si="20"/>
        <v>Sales / Mktg</v>
      </c>
      <c r="D271" s="367">
        <f>'BASE MANUFACTURING MODEL'!D2559</f>
        <v>0</v>
      </c>
      <c r="E271" s="367">
        <f>'BASE MANUFACTURING MODEL'!E2559</f>
        <v>0</v>
      </c>
      <c r="F271" s="367">
        <f>'BASE MANUFACTURING MODEL'!F2559</f>
        <v>0</v>
      </c>
      <c r="G271" s="367">
        <f>'BASE MANUFACTURING MODEL'!G2559</f>
        <v>0</v>
      </c>
      <c r="H271" s="367">
        <f>'BASE MANUFACTURING MODEL'!H2559</f>
        <v>0</v>
      </c>
      <c r="I271" s="367">
        <f>'BASE MANUFACTURING MODEL'!I2559</f>
        <v>0</v>
      </c>
      <c r="J271" s="366">
        <f t="shared" si="21"/>
        <v>0</v>
      </c>
      <c r="K271" s="70">
        <f>IF($Q$31=0,0,J271/$Q$31)</f>
        <v>0</v>
      </c>
    </row>
    <row r="272" spans="1:11" x14ac:dyDescent="0.2">
      <c r="A272" s="2" t="str">
        <f t="shared" si="20"/>
        <v>Cust Service</v>
      </c>
      <c r="D272" s="367">
        <f>'BASE MANUFACTURING MODEL'!D2560</f>
        <v>0</v>
      </c>
      <c r="E272" s="367">
        <f>'BASE MANUFACTURING MODEL'!E2560</f>
        <v>0</v>
      </c>
      <c r="F272" s="367">
        <f>'BASE MANUFACTURING MODEL'!F2560</f>
        <v>0</v>
      </c>
      <c r="G272" s="367">
        <f>'BASE MANUFACTURING MODEL'!G2560</f>
        <v>0</v>
      </c>
      <c r="H272" s="367">
        <f>'BASE MANUFACTURING MODEL'!H2560</f>
        <v>0</v>
      </c>
      <c r="I272" s="367">
        <f>'BASE MANUFACTURING MODEL'!I2560</f>
        <v>0</v>
      </c>
      <c r="J272" s="366">
        <f t="shared" si="21"/>
        <v>0</v>
      </c>
      <c r="K272" s="70">
        <f>IF($Q$32=0,0,J272/$Q$32)</f>
        <v>0</v>
      </c>
    </row>
    <row r="273" spans="1:11" x14ac:dyDescent="0.2">
      <c r="A273" s="2" t="str">
        <f t="shared" si="20"/>
        <v>Supervision</v>
      </c>
      <c r="D273" s="367" t="str">
        <f>'BASE MANUFACTURING MODEL'!D2561</f>
        <v xml:space="preserve">xxxxxx </v>
      </c>
      <c r="E273" s="367" t="str">
        <f>'BASE MANUFACTURING MODEL'!E2561</f>
        <v xml:space="preserve">xxxxxx </v>
      </c>
      <c r="F273" s="367" t="str">
        <f>'BASE MANUFACTURING MODEL'!F2561</f>
        <v xml:space="preserve">xxxxxx </v>
      </c>
      <c r="G273" s="367" t="str">
        <f>'BASE MANUFACTURING MODEL'!G2561</f>
        <v xml:space="preserve">xxxxxx </v>
      </c>
      <c r="H273" s="367" t="str">
        <f>'BASE MANUFACTURING MODEL'!H2561</f>
        <v xml:space="preserve">xxxxxx </v>
      </c>
      <c r="I273" s="367" t="str">
        <f>'BASE MANUFACTURING MODEL'!I2561</f>
        <v xml:space="preserve">xxxxxx </v>
      </c>
      <c r="J273" s="366">
        <f t="shared" si="21"/>
        <v>0</v>
      </c>
      <c r="K273" s="70">
        <f>IF($Q$33=0,0,J273/$Q$33)</f>
        <v>0</v>
      </c>
    </row>
    <row r="274" spans="1:11" x14ac:dyDescent="0.2">
      <c r="A274" s="2" t="str">
        <f t="shared" si="20"/>
        <v>Mat'ls Mgmt</v>
      </c>
      <c r="D274" s="367">
        <f>'BASE MANUFACTURING MODEL'!D2562</f>
        <v>0</v>
      </c>
      <c r="E274" s="367">
        <f>'BASE MANUFACTURING MODEL'!E2562</f>
        <v>0</v>
      </c>
      <c r="F274" s="367">
        <f>'BASE MANUFACTURING MODEL'!F2562</f>
        <v>0</v>
      </c>
      <c r="G274" s="367">
        <f>'BASE MANUFACTURING MODEL'!G2562</f>
        <v>0</v>
      </c>
      <c r="H274" s="367">
        <f>'BASE MANUFACTURING MODEL'!H2562</f>
        <v>0</v>
      </c>
      <c r="I274" s="367">
        <f>'BASE MANUFACTURING MODEL'!I2562</f>
        <v>0</v>
      </c>
      <c r="J274" s="366">
        <f t="shared" si="21"/>
        <v>0</v>
      </c>
      <c r="K274" s="70">
        <f>IF($Q$34=0,0,J274/$Q$34)</f>
        <v>0</v>
      </c>
    </row>
    <row r="275" spans="1:11" x14ac:dyDescent="0.2">
      <c r="A275" s="2" t="str">
        <f t="shared" si="20"/>
        <v>Quality Control</v>
      </c>
      <c r="D275" s="367">
        <f>'BASE MANUFACTURING MODEL'!D2563</f>
        <v>0</v>
      </c>
      <c r="E275" s="367">
        <f>'BASE MANUFACTURING MODEL'!E2563</f>
        <v>0</v>
      </c>
      <c r="F275" s="367">
        <f>'BASE MANUFACTURING MODEL'!F2563</f>
        <v>0</v>
      </c>
      <c r="G275" s="367">
        <f>'BASE MANUFACTURING MODEL'!G2563</f>
        <v>0</v>
      </c>
      <c r="H275" s="367">
        <f>'BASE MANUFACTURING MODEL'!H2563</f>
        <v>0</v>
      </c>
      <c r="I275" s="367">
        <f>'BASE MANUFACTURING MODEL'!I2563</f>
        <v>0</v>
      </c>
      <c r="J275" s="366">
        <f t="shared" si="21"/>
        <v>0</v>
      </c>
      <c r="K275" s="70">
        <f>IF($Q$35=0,0,J275/$Q$35)</f>
        <v>0</v>
      </c>
    </row>
    <row r="276" spans="1:11" x14ac:dyDescent="0.2">
      <c r="A276" s="2" t="str">
        <f t="shared" si="20"/>
        <v>Set-Up Techs</v>
      </c>
      <c r="D276" s="367">
        <f>'BASE MANUFACTURING MODEL'!D2564</f>
        <v>0</v>
      </c>
      <c r="E276" s="367">
        <f>'BASE MANUFACTURING MODEL'!E2564</f>
        <v>0</v>
      </c>
      <c r="F276" s="367">
        <f>'BASE MANUFACTURING MODEL'!F2564</f>
        <v>0</v>
      </c>
      <c r="G276" s="367">
        <f>'BASE MANUFACTURING MODEL'!G2564</f>
        <v>0</v>
      </c>
      <c r="H276" s="367">
        <f>'BASE MANUFACTURING MODEL'!H2564</f>
        <v>0</v>
      </c>
      <c r="I276" s="367">
        <f>'BASE MANUFACTURING MODEL'!I2564</f>
        <v>0</v>
      </c>
      <c r="J276" s="366">
        <f t="shared" si="21"/>
        <v>0</v>
      </c>
      <c r="K276" s="70">
        <f>IF($Q$36=0,0,J276/$Q$36)</f>
        <v>0</v>
      </c>
    </row>
    <row r="277" spans="1:11" x14ac:dyDescent="0.2">
      <c r="A277" s="2" t="str">
        <f t="shared" si="20"/>
        <v>Mat'l Handling</v>
      </c>
      <c r="D277" s="367">
        <f>'BASE MANUFACTURING MODEL'!D2565</f>
        <v>0</v>
      </c>
      <c r="E277" s="367">
        <f>'BASE MANUFACTURING MODEL'!E2565</f>
        <v>0</v>
      </c>
      <c r="F277" s="367">
        <f>'BASE MANUFACTURING MODEL'!F2565</f>
        <v>0</v>
      </c>
      <c r="G277" s="367">
        <f>'BASE MANUFACTURING MODEL'!G2565</f>
        <v>0</v>
      </c>
      <c r="H277" s="367">
        <f>'BASE MANUFACTURING MODEL'!H2565</f>
        <v>0</v>
      </c>
      <c r="I277" s="367">
        <f>'BASE MANUFACTURING MODEL'!I2565</f>
        <v>0</v>
      </c>
      <c r="J277" s="366">
        <f t="shared" si="21"/>
        <v>0</v>
      </c>
      <c r="K277" s="70">
        <f>IF($Q$37=0,0,J277/$Q$37)</f>
        <v>0</v>
      </c>
    </row>
    <row r="278" spans="1:11" x14ac:dyDescent="0.2">
      <c r="A278" s="2" t="str">
        <f t="shared" si="20"/>
        <v>Ship &amp; Receive</v>
      </c>
      <c r="D278" s="367">
        <f>'BASE MANUFACTURING MODEL'!D2566</f>
        <v>0</v>
      </c>
      <c r="E278" s="367">
        <f>'BASE MANUFACTURING MODEL'!E2566</f>
        <v>0</v>
      </c>
      <c r="F278" s="367">
        <f>'BASE MANUFACTURING MODEL'!F2566</f>
        <v>0</v>
      </c>
      <c r="G278" s="367">
        <f>'BASE MANUFACTURING MODEL'!G2566</f>
        <v>0</v>
      </c>
      <c r="H278" s="367">
        <f>'BASE MANUFACTURING MODEL'!H2566</f>
        <v>0</v>
      </c>
      <c r="I278" s="367">
        <f>'BASE MANUFACTURING MODEL'!I2566</f>
        <v>0</v>
      </c>
      <c r="J278" s="366">
        <f t="shared" si="21"/>
        <v>0</v>
      </c>
      <c r="K278" s="70">
        <f>IF($Q$38=0,0,J278/$Q$38)</f>
        <v>0</v>
      </c>
    </row>
    <row r="279" spans="1:11" x14ac:dyDescent="0.2">
      <c r="A279" s="2" t="str">
        <f t="shared" si="20"/>
        <v>Whse Labor</v>
      </c>
      <c r="D279" s="367" t="str">
        <f>'BASE MANUFACTURING MODEL'!D2567</f>
        <v xml:space="preserve">xxxxxx </v>
      </c>
      <c r="E279" s="367" t="str">
        <f>'BASE MANUFACTURING MODEL'!E2567</f>
        <v xml:space="preserve">xxxxxx </v>
      </c>
      <c r="F279" s="367" t="str">
        <f>'BASE MANUFACTURING MODEL'!F2567</f>
        <v xml:space="preserve">xxxxxx </v>
      </c>
      <c r="G279" s="367" t="str">
        <f>'BASE MANUFACTURING MODEL'!G2567</f>
        <v xml:space="preserve">xxxxxx </v>
      </c>
      <c r="H279" s="367" t="str">
        <f>'BASE MANUFACTURING MODEL'!H2567</f>
        <v xml:space="preserve">xxxxxx </v>
      </c>
      <c r="I279" s="367" t="str">
        <f>'BASE MANUFACTURING MODEL'!I2567</f>
        <v xml:space="preserve">xxxxxx </v>
      </c>
      <c r="J279" s="366">
        <f t="shared" si="21"/>
        <v>0</v>
      </c>
      <c r="K279" s="70">
        <f>IF($Q$39=0,0,J279/$Q$39)</f>
        <v>0</v>
      </c>
    </row>
    <row r="280" spans="1:11" x14ac:dyDescent="0.2">
      <c r="A280" s="2" t="str">
        <f t="shared" si="20"/>
        <v>Future Use 16</v>
      </c>
      <c r="D280" s="367">
        <f>'BASE MANUFACTURING MODEL'!D2568</f>
        <v>0</v>
      </c>
      <c r="E280" s="367">
        <f>'BASE MANUFACTURING MODEL'!E2568</f>
        <v>0</v>
      </c>
      <c r="F280" s="367">
        <f>'BASE MANUFACTURING MODEL'!F2568</f>
        <v>0</v>
      </c>
      <c r="G280" s="367">
        <f>'BASE MANUFACTURING MODEL'!G2568</f>
        <v>0</v>
      </c>
      <c r="H280" s="367">
        <f>'BASE MANUFACTURING MODEL'!H2568</f>
        <v>0</v>
      </c>
      <c r="I280" s="367">
        <f>'BASE MANUFACTURING MODEL'!I2568</f>
        <v>0</v>
      </c>
      <c r="J280" s="366">
        <f t="shared" si="21"/>
        <v>0</v>
      </c>
      <c r="K280" s="70">
        <f>IF($Q$40=0,0,J280/$Q$40)</f>
        <v>0</v>
      </c>
    </row>
    <row r="281" spans="1:11" x14ac:dyDescent="0.2">
      <c r="A281" s="2" t="str">
        <f t="shared" si="20"/>
        <v>Future Use 17</v>
      </c>
      <c r="D281" s="367">
        <f>'BASE MANUFACTURING MODEL'!D2569</f>
        <v>0</v>
      </c>
      <c r="E281" s="367">
        <f>'BASE MANUFACTURING MODEL'!E2569</f>
        <v>0</v>
      </c>
      <c r="F281" s="367">
        <f>'BASE MANUFACTURING MODEL'!F2569</f>
        <v>0</v>
      </c>
      <c r="G281" s="367">
        <f>'BASE MANUFACTURING MODEL'!G2569</f>
        <v>0</v>
      </c>
      <c r="H281" s="367">
        <f>'BASE MANUFACTURING MODEL'!H2569</f>
        <v>0</v>
      </c>
      <c r="I281" s="367">
        <f>'BASE MANUFACTURING MODEL'!I2569</f>
        <v>0</v>
      </c>
      <c r="J281" s="366">
        <f t="shared" si="21"/>
        <v>0</v>
      </c>
      <c r="K281" s="70">
        <f>IF($Q$41=0,0,J281/$Q$41)</f>
        <v>0</v>
      </c>
    </row>
    <row r="282" spans="1:11" x14ac:dyDescent="0.2">
      <c r="A282" s="2" t="str">
        <f t="shared" si="20"/>
        <v>Future Use 18</v>
      </c>
      <c r="D282" s="367">
        <f>'BASE MANUFACTURING MODEL'!D2570</f>
        <v>0</v>
      </c>
      <c r="E282" s="367">
        <f>'BASE MANUFACTURING MODEL'!E2570</f>
        <v>0</v>
      </c>
      <c r="F282" s="367">
        <f>'BASE MANUFACTURING MODEL'!F2570</f>
        <v>0</v>
      </c>
      <c r="G282" s="367">
        <f>'BASE MANUFACTURING MODEL'!G2570</f>
        <v>0</v>
      </c>
      <c r="H282" s="367">
        <f>'BASE MANUFACTURING MODEL'!H2570</f>
        <v>0</v>
      </c>
      <c r="I282" s="367">
        <f>'BASE MANUFACTURING MODEL'!I2570</f>
        <v>0</v>
      </c>
      <c r="J282" s="366">
        <f t="shared" si="21"/>
        <v>0</v>
      </c>
      <c r="K282" s="70">
        <f>IF($Q$42=0,0,J282/$Q$42)</f>
        <v>0</v>
      </c>
    </row>
    <row r="283" spans="1:11" x14ac:dyDescent="0.2">
      <c r="A283" s="2" t="str">
        <f t="shared" si="20"/>
        <v>Future Use 19</v>
      </c>
      <c r="D283" s="367">
        <f>'BASE MANUFACTURING MODEL'!D2571</f>
        <v>0</v>
      </c>
      <c r="E283" s="367">
        <f>'BASE MANUFACTURING MODEL'!E2571</f>
        <v>0</v>
      </c>
      <c r="F283" s="367">
        <f>'BASE MANUFACTURING MODEL'!F2571</f>
        <v>0</v>
      </c>
      <c r="G283" s="367">
        <f>'BASE MANUFACTURING MODEL'!G2571</f>
        <v>0</v>
      </c>
      <c r="H283" s="367">
        <f>'BASE MANUFACTURING MODEL'!H2571</f>
        <v>0</v>
      </c>
      <c r="I283" s="367">
        <f>'BASE MANUFACTURING MODEL'!I2571</f>
        <v>0</v>
      </c>
      <c r="J283" s="366">
        <f t="shared" si="21"/>
        <v>0</v>
      </c>
      <c r="K283" s="70">
        <f>IF($Q$43=0,0,J283/$Q$43)</f>
        <v>0</v>
      </c>
    </row>
    <row r="284" spans="1:11" x14ac:dyDescent="0.2">
      <c r="A284" s="2" t="str">
        <f t="shared" si="20"/>
        <v>EquipHrSupt</v>
      </c>
      <c r="D284" s="367">
        <f>'BASE MANUFACTURING MODEL'!D2572</f>
        <v>8632.5655812011464</v>
      </c>
      <c r="E284" s="367">
        <f>'BASE MANUFACTURING MODEL'!E2572</f>
        <v>107776.2733168143</v>
      </c>
      <c r="F284" s="367">
        <f>'BASE MANUFACTURING MODEL'!F2572</f>
        <v>78477.868920010413</v>
      </c>
      <c r="G284" s="367">
        <f>'BASE MANUFACTURING MODEL'!G2572</f>
        <v>122425.47551521625</v>
      </c>
      <c r="H284" s="367">
        <f>'BASE MANUFACTURING MODEL'!H2572</f>
        <v>29298.404396803893</v>
      </c>
      <c r="I284" s="367">
        <f>'BASE MANUFACTURING MODEL'!I2572</f>
        <v>0</v>
      </c>
      <c r="J284" s="366">
        <f t="shared" si="21"/>
        <v>346610.58773004595</v>
      </c>
      <c r="K284" s="70">
        <f>IF($Q$44=0,0,J284/$Q$44)</f>
        <v>0.99999999999999978</v>
      </c>
    </row>
    <row r="285" spans="1:11" x14ac:dyDescent="0.2">
      <c r="A285" s="2" t="str">
        <f t="shared" si="20"/>
        <v>LaborHrSupt</v>
      </c>
      <c r="D285" s="367" t="str">
        <f>'BASE MANUFACTURING MODEL'!D2573</f>
        <v xml:space="preserve">xxxxxx </v>
      </c>
      <c r="E285" s="367" t="str">
        <f>'BASE MANUFACTURING MODEL'!E2573</f>
        <v xml:space="preserve">xxxxxx </v>
      </c>
      <c r="F285" s="367" t="str">
        <f>'BASE MANUFACTURING MODEL'!F2573</f>
        <v xml:space="preserve">xxxxxx </v>
      </c>
      <c r="G285" s="367" t="str">
        <f>'BASE MANUFACTURING MODEL'!G2573</f>
        <v xml:space="preserve">xxxxxx </v>
      </c>
      <c r="H285" s="367" t="str">
        <f>'BASE MANUFACTURING MODEL'!H2573</f>
        <v xml:space="preserve">xxxxxx </v>
      </c>
      <c r="I285" s="367" t="str">
        <f>'BASE MANUFACTURING MODEL'!I2573</f>
        <v xml:space="preserve">xxxxxx </v>
      </c>
      <c r="J285" s="366">
        <f t="shared" si="21"/>
        <v>0</v>
      </c>
      <c r="K285" s="70">
        <f>IF($Q$45=0,0,J285/$Q$45)</f>
        <v>0</v>
      </c>
    </row>
    <row r="286" spans="1:11" x14ac:dyDescent="0.2">
      <c r="A286" s="2" t="str">
        <f t="shared" si="20"/>
        <v>Set-Up Labor</v>
      </c>
      <c r="D286" s="211" t="s">
        <v>271</v>
      </c>
      <c r="E286" s="211" t="s">
        <v>271</v>
      </c>
      <c r="F286" s="211" t="s">
        <v>271</v>
      </c>
      <c r="G286" s="211" t="s">
        <v>271</v>
      </c>
      <c r="H286" s="211" t="s">
        <v>271</v>
      </c>
      <c r="I286" s="211" t="s">
        <v>271</v>
      </c>
      <c r="J286" s="368">
        <f t="shared" si="21"/>
        <v>0</v>
      </c>
      <c r="K286" s="70">
        <f>IF($Q$46=0,0,J286/$Q$46)</f>
        <v>0</v>
      </c>
    </row>
    <row r="287" spans="1:11" x14ac:dyDescent="0.2">
      <c r="D287" s="52"/>
      <c r="E287" s="52"/>
      <c r="F287" s="52"/>
      <c r="G287" s="52"/>
      <c r="H287" s="52"/>
      <c r="I287" s="52"/>
      <c r="J287" s="30"/>
    </row>
    <row r="288" spans="1:11" x14ac:dyDescent="0.2">
      <c r="B288" s="4" t="s">
        <v>197</v>
      </c>
      <c r="D288" s="154">
        <f t="shared" ref="D288:J288" si="22">SUM(D251:D287)</f>
        <v>44062.162089170124</v>
      </c>
      <c r="E288" s="154">
        <f t="shared" si="22"/>
        <v>429862.82327911898</v>
      </c>
      <c r="F288" s="154">
        <f t="shared" si="22"/>
        <v>411899.90739910438</v>
      </c>
      <c r="G288" s="154">
        <f t="shared" si="22"/>
        <v>539561.16983843234</v>
      </c>
      <c r="H288" s="154">
        <f t="shared" si="22"/>
        <v>210256.16680172531</v>
      </c>
      <c r="I288" s="154">
        <f t="shared" si="22"/>
        <v>0</v>
      </c>
      <c r="J288" s="369">
        <f t="shared" si="22"/>
        <v>1635642.229407551</v>
      </c>
    </row>
    <row r="289" spans="1:10" x14ac:dyDescent="0.2">
      <c r="J289" s="30"/>
    </row>
    <row r="290" spans="1:10" x14ac:dyDescent="0.2">
      <c r="B290" s="4" t="s">
        <v>337</v>
      </c>
      <c r="D290" s="247">
        <f>'BASE MANUFACTURING MODEL'!$D$2731</f>
        <v>3300</v>
      </c>
      <c r="E290" s="247">
        <f>'BASE MANUFACTURING MODEL'!$D$2732</f>
        <v>10300</v>
      </c>
      <c r="F290" s="247">
        <f>'BASE MANUFACTURING MODEL'!$D$2733</f>
        <v>6000</v>
      </c>
      <c r="G290" s="247">
        <f>'BASE MANUFACTURING MODEL'!$D$2734</f>
        <v>7800</v>
      </c>
      <c r="H290" s="247">
        <f>'BASE MANUFACTURING MODEL'!$D$2735</f>
        <v>11200</v>
      </c>
      <c r="I290" s="247">
        <f>'BASE MANUFACTURING MODEL'!$D$2736</f>
        <v>0</v>
      </c>
      <c r="J290" s="30"/>
    </row>
    <row r="291" spans="1:10" x14ac:dyDescent="0.2">
      <c r="J291" s="30"/>
    </row>
    <row r="292" spans="1:10" x14ac:dyDescent="0.2">
      <c r="B292" s="8" t="s">
        <v>344</v>
      </c>
      <c r="D292" s="126">
        <f t="shared" ref="D292:I292" si="23">IF(D290=0,0,D288/D290)</f>
        <v>13.352170330051553</v>
      </c>
      <c r="E292" s="126">
        <f t="shared" si="23"/>
        <v>41.734254687293102</v>
      </c>
      <c r="F292" s="126">
        <f t="shared" si="23"/>
        <v>68.649984566517404</v>
      </c>
      <c r="G292" s="126">
        <f t="shared" si="23"/>
        <v>69.174508953645173</v>
      </c>
      <c r="H292" s="126">
        <f t="shared" si="23"/>
        <v>18.772872035868332</v>
      </c>
      <c r="I292" s="126">
        <f t="shared" si="23"/>
        <v>0</v>
      </c>
      <c r="J292" s="30"/>
    </row>
    <row r="293" spans="1:10" x14ac:dyDescent="0.2">
      <c r="D293" s="371" t="str">
        <f>'BASE MANUFACTURING MODEL'!$J$208</f>
        <v>$ Equip Hour</v>
      </c>
      <c r="E293" s="371" t="str">
        <f>'BASE MANUFACTURING MODEL'!$J$210</f>
        <v>$ Equip Hour</v>
      </c>
      <c r="F293" s="371" t="str">
        <f>'BASE MANUFACTURING MODEL'!$J$212</f>
        <v>$ Equip Hour</v>
      </c>
      <c r="G293" s="371" t="str">
        <f>'BASE MANUFACTURING MODEL'!$J$214</f>
        <v>$ Equip Hour</v>
      </c>
      <c r="H293" s="371" t="str">
        <f>'BASE MANUFACTURING MODEL'!$J$216</f>
        <v>$ Equip Hour</v>
      </c>
      <c r="I293" s="371" t="str">
        <f>'BASE MANUFACTURING MODEL'!$J$218</f>
        <v>$ Equip Hour</v>
      </c>
      <c r="J293" s="30"/>
    </row>
    <row r="294" spans="1:10" x14ac:dyDescent="0.2">
      <c r="D294" s="371"/>
      <c r="E294" s="371"/>
      <c r="F294" s="371"/>
      <c r="G294" s="371"/>
    </row>
    <row r="295" spans="1:10" x14ac:dyDescent="0.2">
      <c r="D295" s="248"/>
      <c r="E295" s="248"/>
      <c r="F295" s="248"/>
    </row>
    <row r="296" spans="1:10" x14ac:dyDescent="0.2">
      <c r="D296" s="248"/>
      <c r="E296" s="248"/>
      <c r="F296" s="248"/>
      <c r="G296" s="248"/>
    </row>
    <row r="297" spans="1:10" x14ac:dyDescent="0.2">
      <c r="D297" s="248"/>
      <c r="E297" s="248"/>
      <c r="F297" s="248"/>
      <c r="G297" s="248"/>
    </row>
    <row r="298" spans="1:10" x14ac:dyDescent="0.2">
      <c r="D298" s="248"/>
      <c r="E298" s="248"/>
      <c r="F298" s="248"/>
      <c r="G298" s="248"/>
    </row>
    <row r="299" spans="1:10" x14ac:dyDescent="0.2">
      <c r="D299" s="248"/>
      <c r="E299" s="248"/>
      <c r="F299" s="248"/>
      <c r="G299" s="248"/>
    </row>
    <row r="301" spans="1:10" x14ac:dyDescent="0.2">
      <c r="A301" s="42" t="str">
        <f>A1</f>
        <v>DETAIL RATE ANALYSIS SCHEDULE</v>
      </c>
    </row>
    <row r="302" spans="1:10" x14ac:dyDescent="0.2">
      <c r="A302" s="2" t="str">
        <f>A2</f>
        <v>Plumbco, Inc.</v>
      </c>
    </row>
    <row r="308" spans="1:11" x14ac:dyDescent="0.2">
      <c r="D308" s="410" t="s">
        <v>360</v>
      </c>
      <c r="E308" s="417"/>
      <c r="F308" s="417"/>
      <c r="G308" s="417"/>
      <c r="H308" s="417"/>
      <c r="I308" s="417"/>
      <c r="J308" s="417"/>
      <c r="K308" s="400"/>
    </row>
    <row r="309" spans="1:11" x14ac:dyDescent="0.2">
      <c r="D309" s="98" t="str">
        <f>'BASE MANUFACTURING MODEL'!J2527</f>
        <v>Direct Labr 01</v>
      </c>
      <c r="E309" s="98" t="str">
        <f>'BASE MANUFACTURING MODEL'!K2527</f>
        <v>Direct Labr 02</v>
      </c>
      <c r="F309" s="98" t="str">
        <f>'BASE MANUFACTURING MODEL'!L2527</f>
        <v>Direct Labr 03</v>
      </c>
      <c r="G309" s="98" t="str">
        <f>'BASE MANUFACTURING MODEL'!M2527</f>
        <v>Direct Labr 04</v>
      </c>
      <c r="H309" s="98" t="str">
        <f>'BASE MANUFACTURING MODEL'!N2527</f>
        <v>Direct Labr 05</v>
      </c>
      <c r="I309" s="98" t="str">
        <f>'BASE MANUFACTURING MODEL'!O2527</f>
        <v>Direct Labr 06</v>
      </c>
      <c r="J309" s="98" t="s">
        <v>95</v>
      </c>
      <c r="K309" s="98" t="s">
        <v>84</v>
      </c>
    </row>
    <row r="310" spans="1:11" x14ac:dyDescent="0.2">
      <c r="J310" s="16"/>
    </row>
    <row r="311" spans="1:11" x14ac:dyDescent="0.2">
      <c r="A311" s="2" t="s">
        <v>107</v>
      </c>
      <c r="D311" s="52">
        <f>'BASE MANUFACTURING MODEL'!J2529</f>
        <v>0</v>
      </c>
      <c r="E311" s="52">
        <f>'BASE MANUFACTURING MODEL'!K2529</f>
        <v>0</v>
      </c>
      <c r="F311" s="52">
        <f>'BASE MANUFACTURING MODEL'!L2529</f>
        <v>0</v>
      </c>
      <c r="G311" s="52">
        <f>'BASE MANUFACTURING MODEL'!M2529</f>
        <v>0</v>
      </c>
      <c r="H311" s="52">
        <f>'BASE MANUFACTURING MODEL'!N2529</f>
        <v>0</v>
      </c>
      <c r="I311" s="52">
        <f>'BASE MANUFACTURING MODEL'!O2529</f>
        <v>0</v>
      </c>
      <c r="J311" s="366">
        <f t="shared" ref="J311:J323" si="24">SUM(D311:I311)</f>
        <v>0</v>
      </c>
      <c r="K311" s="70">
        <f>IF($Q$11=0,0,J311/$Q$11)</f>
        <v>0</v>
      </c>
    </row>
    <row r="312" spans="1:11" x14ac:dyDescent="0.2">
      <c r="A312" s="2" t="s">
        <v>130</v>
      </c>
      <c r="D312" s="52">
        <f>'BASE MANUFACTURING MODEL'!J2530</f>
        <v>0</v>
      </c>
      <c r="E312" s="52">
        <f>'BASE MANUFACTURING MODEL'!K2530</f>
        <v>0</v>
      </c>
      <c r="F312" s="52">
        <f>'BASE MANUFACTURING MODEL'!L2530</f>
        <v>0</v>
      </c>
      <c r="G312" s="52">
        <f>'BASE MANUFACTURING MODEL'!M2530</f>
        <v>0</v>
      </c>
      <c r="H312" s="52">
        <f>'BASE MANUFACTURING MODEL'!N2530</f>
        <v>0</v>
      </c>
      <c r="I312" s="52">
        <f>'BASE MANUFACTURING MODEL'!O2530</f>
        <v>0</v>
      </c>
      <c r="J312" s="366">
        <f t="shared" si="24"/>
        <v>0</v>
      </c>
      <c r="K312" s="70">
        <f>IF($Q$12=0,0,J312/$Q$12)</f>
        <v>0</v>
      </c>
    </row>
    <row r="313" spans="1:11" x14ac:dyDescent="0.2">
      <c r="A313" s="2" t="s">
        <v>230</v>
      </c>
      <c r="D313" s="52">
        <f>'BASE MANUFACTURING MODEL'!J2531</f>
        <v>0</v>
      </c>
      <c r="E313" s="52">
        <f>'BASE MANUFACTURING MODEL'!K2531</f>
        <v>0</v>
      </c>
      <c r="F313" s="52">
        <f>'BASE MANUFACTURING MODEL'!L2531</f>
        <v>0</v>
      </c>
      <c r="G313" s="52">
        <f>'BASE MANUFACTURING MODEL'!M2531</f>
        <v>0</v>
      </c>
      <c r="H313" s="52">
        <f>'BASE MANUFACTURING MODEL'!N2531</f>
        <v>0</v>
      </c>
      <c r="I313" s="52">
        <f>'BASE MANUFACTURING MODEL'!O2531</f>
        <v>0</v>
      </c>
      <c r="J313" s="366">
        <f t="shared" si="24"/>
        <v>0</v>
      </c>
      <c r="K313" s="70">
        <f>IF($Q$13=0,0,J313/$Q$13)</f>
        <v>0</v>
      </c>
    </row>
    <row r="314" spans="1:11" x14ac:dyDescent="0.2">
      <c r="A314" s="2" t="s">
        <v>237</v>
      </c>
      <c r="D314" s="52">
        <f>'BASE MANUFACTURING MODEL'!J2532</f>
        <v>0</v>
      </c>
      <c r="E314" s="52">
        <f>'BASE MANUFACTURING MODEL'!K2532</f>
        <v>0</v>
      </c>
      <c r="F314" s="52">
        <f>'BASE MANUFACTURING MODEL'!L2532</f>
        <v>0</v>
      </c>
      <c r="G314" s="52">
        <f>'BASE MANUFACTURING MODEL'!M2532</f>
        <v>0</v>
      </c>
      <c r="H314" s="52">
        <f>'BASE MANUFACTURING MODEL'!N2532</f>
        <v>0</v>
      </c>
      <c r="I314" s="52">
        <f>'BASE MANUFACTURING MODEL'!O2532</f>
        <v>0</v>
      </c>
      <c r="J314" s="366">
        <f t="shared" si="24"/>
        <v>0</v>
      </c>
      <c r="K314" s="70">
        <f>IF($Q$14=0,0,J314/$Q$14)</f>
        <v>0</v>
      </c>
    </row>
    <row r="315" spans="1:11" x14ac:dyDescent="0.2">
      <c r="A315" s="2" t="s">
        <v>250</v>
      </c>
      <c r="D315" s="52">
        <f>'BASE MANUFACTURING MODEL'!J2537</f>
        <v>0</v>
      </c>
      <c r="E315" s="52">
        <f>'BASE MANUFACTURING MODEL'!K2537</f>
        <v>0</v>
      </c>
      <c r="F315" s="52">
        <f>'BASE MANUFACTURING MODEL'!L2537</f>
        <v>0</v>
      </c>
      <c r="G315" s="52">
        <f>'BASE MANUFACTURING MODEL'!M2537</f>
        <v>0</v>
      </c>
      <c r="H315" s="52">
        <f>'BASE MANUFACTURING MODEL'!N2537</f>
        <v>0</v>
      </c>
      <c r="I315" s="52">
        <f>'BASE MANUFACTURING MODEL'!O2537</f>
        <v>0</v>
      </c>
      <c r="J315" s="366">
        <f t="shared" si="24"/>
        <v>0</v>
      </c>
      <c r="K315" s="70">
        <f>IF($Q$15=0,0,J315/$Q$15)</f>
        <v>0</v>
      </c>
    </row>
    <row r="316" spans="1:11" x14ac:dyDescent="0.2">
      <c r="A316" s="2" t="s">
        <v>251</v>
      </c>
      <c r="D316" s="52">
        <f>'BASE MANUFACTURING MODEL'!J2538</f>
        <v>0</v>
      </c>
      <c r="E316" s="52">
        <f>'BASE MANUFACTURING MODEL'!K2538</f>
        <v>0</v>
      </c>
      <c r="F316" s="52">
        <f>'BASE MANUFACTURING MODEL'!L2538</f>
        <v>0</v>
      </c>
      <c r="G316" s="52">
        <f>'BASE MANUFACTURING MODEL'!M2538</f>
        <v>0</v>
      </c>
      <c r="H316" s="52">
        <f>'BASE MANUFACTURING MODEL'!N2538</f>
        <v>0</v>
      </c>
      <c r="I316" s="52">
        <f>'BASE MANUFACTURING MODEL'!O2538</f>
        <v>0</v>
      </c>
      <c r="J316" s="366">
        <f t="shared" si="24"/>
        <v>0</v>
      </c>
      <c r="K316" s="70">
        <f>IF($Q$16=0,0,J316/$Q$16)</f>
        <v>0</v>
      </c>
    </row>
    <row r="317" spans="1:11" x14ac:dyDescent="0.2">
      <c r="A317" s="2" t="s">
        <v>165</v>
      </c>
      <c r="D317" s="52">
        <f>'BASE MANUFACTURING MODEL'!J2542</f>
        <v>0</v>
      </c>
      <c r="E317" s="52">
        <f>'BASE MANUFACTURING MODEL'!K2542</f>
        <v>0</v>
      </c>
      <c r="F317" s="52">
        <f>'BASE MANUFACTURING MODEL'!L2542</f>
        <v>0</v>
      </c>
      <c r="G317" s="52">
        <f>'BASE MANUFACTURING MODEL'!M2542</f>
        <v>0</v>
      </c>
      <c r="H317" s="52">
        <f>'BASE MANUFACTURING MODEL'!N2542</f>
        <v>0</v>
      </c>
      <c r="I317" s="52">
        <f>'BASE MANUFACTURING MODEL'!O2542</f>
        <v>0</v>
      </c>
      <c r="J317" s="366">
        <f t="shared" si="24"/>
        <v>0</v>
      </c>
      <c r="K317" s="70">
        <f>IF($Q$17=0,0,J317/$Q$17)</f>
        <v>0</v>
      </c>
    </row>
    <row r="318" spans="1:11" x14ac:dyDescent="0.2">
      <c r="A318" s="2" t="s">
        <v>252</v>
      </c>
      <c r="D318" s="52">
        <f>'BASE MANUFACTURING MODEL'!J2543</f>
        <v>0</v>
      </c>
      <c r="E318" s="52">
        <f>'BASE MANUFACTURING MODEL'!K2543</f>
        <v>0</v>
      </c>
      <c r="F318" s="52">
        <f>'BASE MANUFACTURING MODEL'!L2543</f>
        <v>0</v>
      </c>
      <c r="G318" s="52">
        <f>'BASE MANUFACTURING MODEL'!M2543</f>
        <v>0</v>
      </c>
      <c r="H318" s="52">
        <f>'BASE MANUFACTURING MODEL'!N2543</f>
        <v>0</v>
      </c>
      <c r="I318" s="52">
        <f>'BASE MANUFACTURING MODEL'!O2543</f>
        <v>0</v>
      </c>
      <c r="J318" s="366">
        <f t="shared" si="24"/>
        <v>0</v>
      </c>
      <c r="K318" s="70">
        <f>IF($Q$18=0,0,J318/$Q$18)</f>
        <v>0</v>
      </c>
    </row>
    <row r="319" spans="1:11" x14ac:dyDescent="0.2">
      <c r="A319" s="2" t="s">
        <v>242</v>
      </c>
      <c r="D319" s="52">
        <f>'BASE MANUFACTURING MODEL'!J2544</f>
        <v>0</v>
      </c>
      <c r="E319" s="52">
        <f>'BASE MANUFACTURING MODEL'!K2544</f>
        <v>0</v>
      </c>
      <c r="F319" s="52">
        <f>'BASE MANUFACTURING MODEL'!L2544</f>
        <v>0</v>
      </c>
      <c r="G319" s="52">
        <f>'BASE MANUFACTURING MODEL'!M2544</f>
        <v>0</v>
      </c>
      <c r="H319" s="52">
        <f>'BASE MANUFACTURING MODEL'!N2544</f>
        <v>0</v>
      </c>
      <c r="I319" s="52">
        <f>'BASE MANUFACTURING MODEL'!O2544</f>
        <v>0</v>
      </c>
      <c r="J319" s="366">
        <f t="shared" si="24"/>
        <v>0</v>
      </c>
      <c r="K319" s="70">
        <f>IF($Q$19=0,0,J319/$Q$19)</f>
        <v>0</v>
      </c>
    </row>
    <row r="320" spans="1:11" x14ac:dyDescent="0.2">
      <c r="A320" s="2" t="s">
        <v>188</v>
      </c>
      <c r="D320" s="52">
        <f>'BASE MANUFACTURING MODEL'!J2545</f>
        <v>0</v>
      </c>
      <c r="E320" s="52">
        <f>'BASE MANUFACTURING MODEL'!K2545</f>
        <v>0</v>
      </c>
      <c r="F320" s="52">
        <f>'BASE MANUFACTURING MODEL'!L2545</f>
        <v>0</v>
      </c>
      <c r="G320" s="52">
        <f>'BASE MANUFACTURING MODEL'!M2545</f>
        <v>0</v>
      </c>
      <c r="H320" s="52">
        <f>'BASE MANUFACTURING MODEL'!N2545</f>
        <v>0</v>
      </c>
      <c r="I320" s="52">
        <f>'BASE MANUFACTURING MODEL'!O2545</f>
        <v>0</v>
      </c>
      <c r="J320" s="366">
        <f t="shared" si="24"/>
        <v>0</v>
      </c>
      <c r="K320" s="70">
        <f>IF($Q$20=0,0,J320/$Q$20)</f>
        <v>0</v>
      </c>
    </row>
    <row r="321" spans="1:11" x14ac:dyDescent="0.2">
      <c r="A321" s="2" t="s">
        <v>243</v>
      </c>
      <c r="D321" s="52">
        <f>'BASE MANUFACTURING MODEL'!J2546</f>
        <v>0</v>
      </c>
      <c r="E321" s="52">
        <f>'BASE MANUFACTURING MODEL'!K2546</f>
        <v>0</v>
      </c>
      <c r="F321" s="52">
        <f>'BASE MANUFACTURING MODEL'!L2546</f>
        <v>0</v>
      </c>
      <c r="G321" s="52">
        <f>'BASE MANUFACTURING MODEL'!M2546</f>
        <v>0</v>
      </c>
      <c r="H321" s="52">
        <f>'BASE MANUFACTURING MODEL'!N2546</f>
        <v>0</v>
      </c>
      <c r="I321" s="52">
        <f>'BASE MANUFACTURING MODEL'!O2546</f>
        <v>0</v>
      </c>
      <c r="J321" s="366">
        <f t="shared" si="24"/>
        <v>0</v>
      </c>
      <c r="K321" s="70">
        <f>IF($Q$21=0,0,J321/$Q$21)</f>
        <v>0</v>
      </c>
    </row>
    <row r="322" spans="1:11" x14ac:dyDescent="0.2">
      <c r="A322" s="2" t="s">
        <v>244</v>
      </c>
      <c r="D322" s="52">
        <f>'BASE MANUFACTURING MODEL'!J2547</f>
        <v>0</v>
      </c>
      <c r="E322" s="52">
        <f>'BASE MANUFACTURING MODEL'!K2547</f>
        <v>0</v>
      </c>
      <c r="F322" s="52">
        <f>'BASE MANUFACTURING MODEL'!L2547</f>
        <v>0</v>
      </c>
      <c r="G322" s="52">
        <f>'BASE MANUFACTURING MODEL'!M2547</f>
        <v>0</v>
      </c>
      <c r="H322" s="52">
        <f>'BASE MANUFACTURING MODEL'!N2547</f>
        <v>0</v>
      </c>
      <c r="I322" s="52">
        <f>'BASE MANUFACTURING MODEL'!O2547</f>
        <v>0</v>
      </c>
      <c r="J322" s="366">
        <f t="shared" si="24"/>
        <v>0</v>
      </c>
      <c r="K322" s="70">
        <f>IF($Q$22=0,0,J322/$Q$22)</f>
        <v>0</v>
      </c>
    </row>
    <row r="323" spans="1:11" x14ac:dyDescent="0.2">
      <c r="A323" s="2" t="s">
        <v>245</v>
      </c>
      <c r="D323" s="52">
        <f>'BASE MANUFACTURING MODEL'!J2548</f>
        <v>0</v>
      </c>
      <c r="E323" s="52">
        <f>'BASE MANUFACTURING MODEL'!K2548</f>
        <v>0</v>
      </c>
      <c r="F323" s="52">
        <f>'BASE MANUFACTURING MODEL'!L2548</f>
        <v>0</v>
      </c>
      <c r="G323" s="52">
        <f>'BASE MANUFACTURING MODEL'!M2548</f>
        <v>0</v>
      </c>
      <c r="H323" s="52">
        <f>'BASE MANUFACTURING MODEL'!N2548</f>
        <v>0</v>
      </c>
      <c r="I323" s="52">
        <f>'BASE MANUFACTURING MODEL'!O2548</f>
        <v>0</v>
      </c>
      <c r="J323" s="366">
        <f t="shared" si="24"/>
        <v>0</v>
      </c>
      <c r="K323" s="70">
        <f>IF($Q$23=0,0,J323/$Q$23)</f>
        <v>0</v>
      </c>
    </row>
    <row r="324" spans="1:11" x14ac:dyDescent="0.2">
      <c r="J324" s="30"/>
      <c r="K324" s="70"/>
    </row>
    <row r="325" spans="1:11" x14ac:dyDescent="0.2">
      <c r="A325" s="2" t="s">
        <v>51</v>
      </c>
      <c r="D325" s="367">
        <f>'BASE MANUFACTURING MODEL'!J2553</f>
        <v>0</v>
      </c>
      <c r="E325" s="367">
        <f>'BASE MANUFACTURING MODEL'!K2553</f>
        <v>0</v>
      </c>
      <c r="F325" s="367">
        <f>'BASE MANUFACTURING MODEL'!L2553</f>
        <v>0</v>
      </c>
      <c r="G325" s="367">
        <f>'BASE MANUFACTURING MODEL'!M2553</f>
        <v>0</v>
      </c>
      <c r="H325" s="367">
        <f>'BASE MANUFACTURING MODEL'!N2553</f>
        <v>0</v>
      </c>
      <c r="I325" s="367">
        <f>'BASE MANUFACTURING MODEL'!O2553</f>
        <v>0</v>
      </c>
      <c r="J325" s="366">
        <f t="shared" ref="J325:J346" si="25">SUM(D325:I325)</f>
        <v>0</v>
      </c>
      <c r="K325" s="70">
        <f>IF($Q$25=0,0,J325/$Q$25)</f>
        <v>0</v>
      </c>
    </row>
    <row r="326" spans="1:11" x14ac:dyDescent="0.2">
      <c r="A326" s="2" t="s">
        <v>495</v>
      </c>
      <c r="D326" s="367">
        <f>'BASE MANUFACTURING MODEL'!J2554</f>
        <v>0</v>
      </c>
      <c r="E326" s="367">
        <f>'BASE MANUFACTURING MODEL'!K2554</f>
        <v>0</v>
      </c>
      <c r="F326" s="367">
        <f>'BASE MANUFACTURING MODEL'!L2554</f>
        <v>0</v>
      </c>
      <c r="G326" s="367">
        <f>'BASE MANUFACTURING MODEL'!M2554</f>
        <v>0</v>
      </c>
      <c r="H326" s="367">
        <f>'BASE MANUFACTURING MODEL'!N2554</f>
        <v>0</v>
      </c>
      <c r="I326" s="367">
        <f>'BASE MANUFACTURING MODEL'!O2554</f>
        <v>0</v>
      </c>
      <c r="J326" s="366">
        <f t="shared" si="25"/>
        <v>0</v>
      </c>
      <c r="K326" s="70">
        <f>IF($Q$26=0,0,J326/$Q$26)</f>
        <v>0</v>
      </c>
    </row>
    <row r="327" spans="1:11" x14ac:dyDescent="0.2">
      <c r="A327" s="2" t="s">
        <v>497</v>
      </c>
      <c r="D327" s="367" t="str">
        <f>'BASE MANUFACTURING MODEL'!J2555</f>
        <v xml:space="preserve">xxxxxx </v>
      </c>
      <c r="E327" s="367" t="str">
        <f>'BASE MANUFACTURING MODEL'!K2555</f>
        <v xml:space="preserve">xxxxxx </v>
      </c>
      <c r="F327" s="367" t="str">
        <f>'BASE MANUFACTURING MODEL'!L2555</f>
        <v xml:space="preserve">xxxxxx </v>
      </c>
      <c r="G327" s="367" t="str">
        <f>'BASE MANUFACTURING MODEL'!M2555</f>
        <v xml:space="preserve">xxxxxx </v>
      </c>
      <c r="H327" s="367" t="str">
        <f>'BASE MANUFACTURING MODEL'!N2555</f>
        <v xml:space="preserve">xxxxxx </v>
      </c>
      <c r="I327" s="367" t="str">
        <f>'BASE MANUFACTURING MODEL'!O2555</f>
        <v xml:space="preserve">xxxxxx </v>
      </c>
      <c r="J327" s="366">
        <f t="shared" si="25"/>
        <v>0</v>
      </c>
      <c r="K327" s="70">
        <f>IF($Q$27=0,0,J327/$Q$27)</f>
        <v>0</v>
      </c>
    </row>
    <row r="328" spans="1:11" x14ac:dyDescent="0.2">
      <c r="A328" s="2" t="s">
        <v>499</v>
      </c>
      <c r="D328" s="367">
        <f>'BASE MANUFACTURING MODEL'!J2556</f>
        <v>0</v>
      </c>
      <c r="E328" s="367">
        <f>'BASE MANUFACTURING MODEL'!K2556</f>
        <v>0</v>
      </c>
      <c r="F328" s="367">
        <f>'BASE MANUFACTURING MODEL'!L2556</f>
        <v>0</v>
      </c>
      <c r="G328" s="367">
        <f>'BASE MANUFACTURING MODEL'!M2556</f>
        <v>0</v>
      </c>
      <c r="H328" s="367">
        <f>'BASE MANUFACTURING MODEL'!N2556</f>
        <v>0</v>
      </c>
      <c r="I328" s="367">
        <f>'BASE MANUFACTURING MODEL'!O2556</f>
        <v>0</v>
      </c>
      <c r="J328" s="366">
        <f t="shared" si="25"/>
        <v>0</v>
      </c>
      <c r="K328" s="70">
        <f>IF($Q$28=0,0,J328/$Q$28)</f>
        <v>0</v>
      </c>
    </row>
    <row r="329" spans="1:11" x14ac:dyDescent="0.2">
      <c r="A329" s="2" t="s">
        <v>501</v>
      </c>
      <c r="D329" s="367">
        <f>'BASE MANUFACTURING MODEL'!J2557</f>
        <v>0</v>
      </c>
      <c r="E329" s="367">
        <f>'BASE MANUFACTURING MODEL'!K2557</f>
        <v>0</v>
      </c>
      <c r="F329" s="367">
        <f>'BASE MANUFACTURING MODEL'!L2557</f>
        <v>0</v>
      </c>
      <c r="G329" s="367">
        <f>'BASE MANUFACTURING MODEL'!M2557</f>
        <v>0</v>
      </c>
      <c r="H329" s="367">
        <f>'BASE MANUFACTURING MODEL'!N2557</f>
        <v>0</v>
      </c>
      <c r="I329" s="367">
        <f>'BASE MANUFACTURING MODEL'!O2557</f>
        <v>0</v>
      </c>
      <c r="J329" s="366">
        <f t="shared" si="25"/>
        <v>0</v>
      </c>
      <c r="K329" s="70">
        <f>IF($Q$29=0,0,J329/$Q$29)</f>
        <v>0</v>
      </c>
    </row>
    <row r="330" spans="1:11" x14ac:dyDescent="0.2">
      <c r="A330" s="2" t="s">
        <v>502</v>
      </c>
      <c r="D330" s="367">
        <f>'BASE MANUFACTURING MODEL'!J2558</f>
        <v>0</v>
      </c>
      <c r="E330" s="367">
        <f>'BASE MANUFACTURING MODEL'!K2558</f>
        <v>0</v>
      </c>
      <c r="F330" s="367">
        <f>'BASE MANUFACTURING MODEL'!L2558</f>
        <v>0</v>
      </c>
      <c r="G330" s="367">
        <f>'BASE MANUFACTURING MODEL'!M2558</f>
        <v>0</v>
      </c>
      <c r="H330" s="367">
        <f>'BASE MANUFACTURING MODEL'!N2558</f>
        <v>0</v>
      </c>
      <c r="I330" s="367">
        <f>'BASE MANUFACTURING MODEL'!O2558</f>
        <v>0</v>
      </c>
      <c r="J330" s="366">
        <f t="shared" si="25"/>
        <v>0</v>
      </c>
      <c r="K330" s="70">
        <f>IF($Q$30=0,0,J330/$Q$30)</f>
        <v>0</v>
      </c>
    </row>
    <row r="331" spans="1:11" x14ac:dyDescent="0.2">
      <c r="A331" s="2" t="s">
        <v>504</v>
      </c>
      <c r="D331" s="367">
        <f>'BASE MANUFACTURING MODEL'!J2559</f>
        <v>0</v>
      </c>
      <c r="E331" s="367">
        <f>'BASE MANUFACTURING MODEL'!K2559</f>
        <v>0</v>
      </c>
      <c r="F331" s="367">
        <f>'BASE MANUFACTURING MODEL'!L2559</f>
        <v>0</v>
      </c>
      <c r="G331" s="367">
        <f>'BASE MANUFACTURING MODEL'!M2559</f>
        <v>0</v>
      </c>
      <c r="H331" s="367">
        <f>'BASE MANUFACTURING MODEL'!N2559</f>
        <v>0</v>
      </c>
      <c r="I331" s="367">
        <f>'BASE MANUFACTURING MODEL'!O2559</f>
        <v>0</v>
      </c>
      <c r="J331" s="366">
        <f t="shared" si="25"/>
        <v>0</v>
      </c>
      <c r="K331" s="70">
        <f>IF($Q$31=0,0,J331/$Q$31)</f>
        <v>0</v>
      </c>
    </row>
    <row r="332" spans="1:11" x14ac:dyDescent="0.2">
      <c r="A332" s="2" t="s">
        <v>506</v>
      </c>
      <c r="D332" s="367">
        <f>'BASE MANUFACTURING MODEL'!J2560</f>
        <v>0</v>
      </c>
      <c r="E332" s="367">
        <f>'BASE MANUFACTURING MODEL'!K2560</f>
        <v>0</v>
      </c>
      <c r="F332" s="367">
        <f>'BASE MANUFACTURING MODEL'!L2560</f>
        <v>0</v>
      </c>
      <c r="G332" s="367">
        <f>'BASE MANUFACTURING MODEL'!M2560</f>
        <v>0</v>
      </c>
      <c r="H332" s="367">
        <f>'BASE MANUFACTURING MODEL'!N2560</f>
        <v>0</v>
      </c>
      <c r="I332" s="367">
        <f>'BASE MANUFACTURING MODEL'!O2560</f>
        <v>0</v>
      </c>
      <c r="J332" s="366">
        <f t="shared" si="25"/>
        <v>0</v>
      </c>
      <c r="K332" s="70">
        <f>IF($Q$32=0,0,J332/$Q$32)</f>
        <v>0</v>
      </c>
    </row>
    <row r="333" spans="1:11" x14ac:dyDescent="0.2">
      <c r="A333" s="2" t="s">
        <v>507</v>
      </c>
      <c r="D333" s="367" t="str">
        <f>'BASE MANUFACTURING MODEL'!J2561</f>
        <v xml:space="preserve">xxxxxx </v>
      </c>
      <c r="E333" s="367" t="str">
        <f>'BASE MANUFACTURING MODEL'!K2561</f>
        <v xml:space="preserve">xxxxxx </v>
      </c>
      <c r="F333" s="367" t="str">
        <f>'BASE MANUFACTURING MODEL'!L2561</f>
        <v xml:space="preserve">xxxxxx </v>
      </c>
      <c r="G333" s="367" t="str">
        <f>'BASE MANUFACTURING MODEL'!M2561</f>
        <v xml:space="preserve">xxxxxx </v>
      </c>
      <c r="H333" s="367" t="str">
        <f>'BASE MANUFACTURING MODEL'!N2561</f>
        <v xml:space="preserve">xxxxxx </v>
      </c>
      <c r="I333" s="367" t="str">
        <f>'BASE MANUFACTURING MODEL'!O2561</f>
        <v xml:space="preserve">xxxxxx </v>
      </c>
      <c r="J333" s="366">
        <f t="shared" si="25"/>
        <v>0</v>
      </c>
      <c r="K333" s="70">
        <f>IF($Q$33=0,0,J333/$Q$33)</f>
        <v>0</v>
      </c>
    </row>
    <row r="334" spans="1:11" x14ac:dyDescent="0.2">
      <c r="A334" s="2" t="s">
        <v>555</v>
      </c>
      <c r="D334" s="367">
        <f>'BASE MANUFACTURING MODEL'!J2562</f>
        <v>0</v>
      </c>
      <c r="E334" s="367">
        <f>'BASE MANUFACTURING MODEL'!K2562</f>
        <v>0</v>
      </c>
      <c r="F334" s="367">
        <f>'BASE MANUFACTURING MODEL'!L2562</f>
        <v>0</v>
      </c>
      <c r="G334" s="367">
        <f>'BASE MANUFACTURING MODEL'!M2562</f>
        <v>0</v>
      </c>
      <c r="H334" s="367">
        <f>'BASE MANUFACTURING MODEL'!N2562</f>
        <v>0</v>
      </c>
      <c r="I334" s="367">
        <f>'BASE MANUFACTURING MODEL'!O2562</f>
        <v>0</v>
      </c>
      <c r="J334" s="366">
        <f t="shared" si="25"/>
        <v>0</v>
      </c>
      <c r="K334" s="70">
        <f>IF($Q$34=0,0,J334/$Q$34)</f>
        <v>0</v>
      </c>
    </row>
    <row r="335" spans="1:11" x14ac:dyDescent="0.2">
      <c r="A335" s="2" t="s">
        <v>553</v>
      </c>
      <c r="D335" s="367">
        <f>'BASE MANUFACTURING MODEL'!J2563</f>
        <v>0</v>
      </c>
      <c r="E335" s="367">
        <f>'BASE MANUFACTURING MODEL'!K2563</f>
        <v>0</v>
      </c>
      <c r="F335" s="367">
        <f>'BASE MANUFACTURING MODEL'!L2563</f>
        <v>0</v>
      </c>
      <c r="G335" s="367">
        <f>'BASE MANUFACTURING MODEL'!M2563</f>
        <v>0</v>
      </c>
      <c r="H335" s="367">
        <f>'BASE MANUFACTURING MODEL'!N2563</f>
        <v>0</v>
      </c>
      <c r="I335" s="367">
        <f>'BASE MANUFACTURING MODEL'!O2563</f>
        <v>0</v>
      </c>
      <c r="J335" s="366">
        <f t="shared" si="25"/>
        <v>0</v>
      </c>
      <c r="K335" s="70">
        <f>IF($Q$35=0,0,J335/$Q$35)</f>
        <v>0</v>
      </c>
    </row>
    <row r="336" spans="1:11" x14ac:dyDescent="0.2">
      <c r="A336" s="2" t="s">
        <v>509</v>
      </c>
      <c r="D336" s="367">
        <f>'BASE MANUFACTURING MODEL'!J2564</f>
        <v>0</v>
      </c>
      <c r="E336" s="367">
        <f>'BASE MANUFACTURING MODEL'!K2564</f>
        <v>0</v>
      </c>
      <c r="F336" s="367">
        <f>'BASE MANUFACTURING MODEL'!L2564</f>
        <v>0</v>
      </c>
      <c r="G336" s="367">
        <f>'BASE MANUFACTURING MODEL'!M2564</f>
        <v>0</v>
      </c>
      <c r="H336" s="367">
        <f>'BASE MANUFACTURING MODEL'!N2564</f>
        <v>0</v>
      </c>
      <c r="I336" s="367">
        <f>'BASE MANUFACTURING MODEL'!O2564</f>
        <v>0</v>
      </c>
      <c r="J336" s="366">
        <f t="shared" si="25"/>
        <v>0</v>
      </c>
      <c r="K336" s="70">
        <f>IF($Q$36=0,0,J336/$Q$36)</f>
        <v>0</v>
      </c>
    </row>
    <row r="337" spans="1:11" x14ac:dyDescent="0.2">
      <c r="A337" s="2" t="s">
        <v>513</v>
      </c>
      <c r="D337" s="367">
        <f>'BASE MANUFACTURING MODEL'!J2565</f>
        <v>0</v>
      </c>
      <c r="E337" s="367">
        <f>'BASE MANUFACTURING MODEL'!K2565</f>
        <v>0</v>
      </c>
      <c r="F337" s="367">
        <f>'BASE MANUFACTURING MODEL'!L2565</f>
        <v>0</v>
      </c>
      <c r="G337" s="367">
        <f>'BASE MANUFACTURING MODEL'!M2565</f>
        <v>0</v>
      </c>
      <c r="H337" s="367">
        <f>'BASE MANUFACTURING MODEL'!N2565</f>
        <v>0</v>
      </c>
      <c r="I337" s="367">
        <f>'BASE MANUFACTURING MODEL'!O2565</f>
        <v>0</v>
      </c>
      <c r="J337" s="366">
        <f t="shared" si="25"/>
        <v>0</v>
      </c>
      <c r="K337" s="70">
        <f>IF($Q$37=0,0,J337/$Q$37)</f>
        <v>0</v>
      </c>
    </row>
    <row r="338" spans="1:11" x14ac:dyDescent="0.2">
      <c r="A338" s="2" t="s">
        <v>511</v>
      </c>
      <c r="D338" s="367">
        <f>'BASE MANUFACTURING MODEL'!J2566</f>
        <v>0</v>
      </c>
      <c r="E338" s="367">
        <f>'BASE MANUFACTURING MODEL'!K2566</f>
        <v>0</v>
      </c>
      <c r="F338" s="367">
        <f>'BASE MANUFACTURING MODEL'!L2566</f>
        <v>0</v>
      </c>
      <c r="G338" s="367">
        <f>'BASE MANUFACTURING MODEL'!M2566</f>
        <v>0</v>
      </c>
      <c r="H338" s="367">
        <f>'BASE MANUFACTURING MODEL'!N2566</f>
        <v>0</v>
      </c>
      <c r="I338" s="367">
        <f>'BASE MANUFACTURING MODEL'!O2566</f>
        <v>0</v>
      </c>
      <c r="J338" s="366">
        <f t="shared" si="25"/>
        <v>0</v>
      </c>
      <c r="K338" s="70">
        <f>IF($Q$38=0,0,J338/$Q$38)</f>
        <v>0</v>
      </c>
    </row>
    <row r="339" spans="1:11" x14ac:dyDescent="0.2">
      <c r="A339" s="2" t="s">
        <v>515</v>
      </c>
      <c r="D339" s="367" t="str">
        <f>'BASE MANUFACTURING MODEL'!J2567</f>
        <v xml:space="preserve">xxxxxx </v>
      </c>
      <c r="E339" s="367" t="str">
        <f>'BASE MANUFACTURING MODEL'!K2567</f>
        <v xml:space="preserve">xxxxxx </v>
      </c>
      <c r="F339" s="367" t="str">
        <f>'BASE MANUFACTURING MODEL'!L2567</f>
        <v xml:space="preserve">xxxxxx </v>
      </c>
      <c r="G339" s="367" t="str">
        <f>'BASE MANUFACTURING MODEL'!M2567</f>
        <v xml:space="preserve">xxxxxx </v>
      </c>
      <c r="H339" s="367" t="str">
        <f>'BASE MANUFACTURING MODEL'!N2567</f>
        <v xml:space="preserve">xxxxxx </v>
      </c>
      <c r="I339" s="367" t="str">
        <f>'BASE MANUFACTURING MODEL'!O2567</f>
        <v xml:space="preserve">xxxxxx </v>
      </c>
      <c r="J339" s="366">
        <f t="shared" si="25"/>
        <v>0</v>
      </c>
      <c r="K339" s="70">
        <f>IF($Q$39=0,0,J339/$Q$39)</f>
        <v>0</v>
      </c>
    </row>
    <row r="340" spans="1:11" x14ac:dyDescent="0.2">
      <c r="A340" s="2" t="s">
        <v>364</v>
      </c>
      <c r="D340" s="367">
        <f>'BASE MANUFACTURING MODEL'!J2568</f>
        <v>0</v>
      </c>
      <c r="E340" s="367">
        <f>'BASE MANUFACTURING MODEL'!K2568</f>
        <v>0</v>
      </c>
      <c r="F340" s="367">
        <f>'BASE MANUFACTURING MODEL'!L2568</f>
        <v>0</v>
      </c>
      <c r="G340" s="367">
        <f>'BASE MANUFACTURING MODEL'!M2568</f>
        <v>0</v>
      </c>
      <c r="H340" s="367">
        <f>'BASE MANUFACTURING MODEL'!N2568</f>
        <v>0</v>
      </c>
      <c r="I340" s="367">
        <f>'BASE MANUFACTURING MODEL'!O2568</f>
        <v>0</v>
      </c>
      <c r="J340" s="366">
        <f t="shared" si="25"/>
        <v>0</v>
      </c>
      <c r="K340" s="70">
        <f>IF($Q$40=0,0,J340/$Q$40)</f>
        <v>0</v>
      </c>
    </row>
    <row r="341" spans="1:11" x14ac:dyDescent="0.2">
      <c r="A341" s="2" t="s">
        <v>378</v>
      </c>
      <c r="D341" s="367">
        <f>'BASE MANUFACTURING MODEL'!J2569</f>
        <v>0</v>
      </c>
      <c r="E341" s="367">
        <f>'BASE MANUFACTURING MODEL'!K2569</f>
        <v>0</v>
      </c>
      <c r="F341" s="367">
        <f>'BASE MANUFACTURING MODEL'!L2569</f>
        <v>0</v>
      </c>
      <c r="G341" s="367">
        <f>'BASE MANUFACTURING MODEL'!M2569</f>
        <v>0</v>
      </c>
      <c r="H341" s="367">
        <f>'BASE MANUFACTURING MODEL'!N2569</f>
        <v>0</v>
      </c>
      <c r="I341" s="367">
        <f>'BASE MANUFACTURING MODEL'!O2569</f>
        <v>0</v>
      </c>
      <c r="J341" s="366">
        <f t="shared" si="25"/>
        <v>0</v>
      </c>
      <c r="K341" s="70">
        <f>IF($Q$41=0,0,J341/$Q$41)</f>
        <v>0</v>
      </c>
    </row>
    <row r="342" spans="1:11" x14ac:dyDescent="0.2">
      <c r="A342" s="2" t="s">
        <v>379</v>
      </c>
      <c r="D342" s="367">
        <f>'BASE MANUFACTURING MODEL'!J2570</f>
        <v>0</v>
      </c>
      <c r="E342" s="367">
        <f>'BASE MANUFACTURING MODEL'!K2570</f>
        <v>0</v>
      </c>
      <c r="F342" s="367">
        <f>'BASE MANUFACTURING MODEL'!L2570</f>
        <v>0</v>
      </c>
      <c r="G342" s="367">
        <f>'BASE MANUFACTURING MODEL'!M2570</f>
        <v>0</v>
      </c>
      <c r="H342" s="367">
        <f>'BASE MANUFACTURING MODEL'!N2570</f>
        <v>0</v>
      </c>
      <c r="I342" s="367">
        <f>'BASE MANUFACTURING MODEL'!O2570</f>
        <v>0</v>
      </c>
      <c r="J342" s="366">
        <f t="shared" si="25"/>
        <v>0</v>
      </c>
      <c r="K342" s="70">
        <f>IF($Q$42=0,0,J342/$Q$42)</f>
        <v>0</v>
      </c>
    </row>
    <row r="343" spans="1:11" x14ac:dyDescent="0.2">
      <c r="A343" s="2" t="s">
        <v>380</v>
      </c>
      <c r="D343" s="367">
        <f>'BASE MANUFACTURING MODEL'!J2571</f>
        <v>0</v>
      </c>
      <c r="E343" s="367">
        <f>'BASE MANUFACTURING MODEL'!K2571</f>
        <v>0</v>
      </c>
      <c r="F343" s="367">
        <f>'BASE MANUFACTURING MODEL'!L2571</f>
        <v>0</v>
      </c>
      <c r="G343" s="367">
        <f>'BASE MANUFACTURING MODEL'!M2571</f>
        <v>0</v>
      </c>
      <c r="H343" s="367">
        <f>'BASE MANUFACTURING MODEL'!N2571</f>
        <v>0</v>
      </c>
      <c r="I343" s="367">
        <f>'BASE MANUFACTURING MODEL'!O2571</f>
        <v>0</v>
      </c>
      <c r="J343" s="366">
        <f t="shared" si="25"/>
        <v>0</v>
      </c>
      <c r="K343" s="70">
        <f>IF($Q$43=0,0,J343/$Q$43)</f>
        <v>0</v>
      </c>
    </row>
    <row r="344" spans="1:11" x14ac:dyDescent="0.2">
      <c r="A344" s="2" t="s">
        <v>28</v>
      </c>
      <c r="D344" s="367" t="str">
        <f>'BASE MANUFACTURING MODEL'!J2572</f>
        <v xml:space="preserve">xxxxxx </v>
      </c>
      <c r="E344" s="367" t="str">
        <f>'BASE MANUFACTURING MODEL'!K2572</f>
        <v xml:space="preserve">xxxxxx </v>
      </c>
      <c r="F344" s="367" t="str">
        <f>'BASE MANUFACTURING MODEL'!L2572</f>
        <v xml:space="preserve">xxxxxx </v>
      </c>
      <c r="G344" s="367" t="str">
        <f>'BASE MANUFACTURING MODEL'!M2572</f>
        <v xml:space="preserve">xxxxxx </v>
      </c>
      <c r="H344" s="367" t="str">
        <f>'BASE MANUFACTURING MODEL'!N2572</f>
        <v xml:space="preserve">xxxxxx </v>
      </c>
      <c r="I344" s="367" t="str">
        <f>'BASE MANUFACTURING MODEL'!O2572</f>
        <v xml:space="preserve">xxxxxx </v>
      </c>
      <c r="J344" s="366">
        <f t="shared" si="25"/>
        <v>0</v>
      </c>
      <c r="K344" s="70">
        <f>IF($Q$44=0,0,J344/$Q$44)</f>
        <v>0</v>
      </c>
    </row>
    <row r="345" spans="1:11" x14ac:dyDescent="0.2">
      <c r="A345" s="2" t="s">
        <v>29</v>
      </c>
      <c r="D345" s="367" t="str">
        <f>'BASE MANUFACTURING MODEL'!J2573</f>
        <v xml:space="preserve">xxxxxx </v>
      </c>
      <c r="E345" s="367" t="str">
        <f>'BASE MANUFACTURING MODEL'!K2573</f>
        <v xml:space="preserve">xxxxxx </v>
      </c>
      <c r="F345" s="367" t="str">
        <f>'BASE MANUFACTURING MODEL'!L2573</f>
        <v xml:space="preserve">xxxxxx </v>
      </c>
      <c r="G345" s="367" t="str">
        <f>'BASE MANUFACTURING MODEL'!M2573</f>
        <v xml:space="preserve">xxxxxx </v>
      </c>
      <c r="H345" s="367" t="str">
        <f>'BASE MANUFACTURING MODEL'!N2573</f>
        <v xml:space="preserve">xxxxxx </v>
      </c>
      <c r="I345" s="367" t="str">
        <f>'BASE MANUFACTURING MODEL'!O2573</f>
        <v xml:space="preserve">xxxxxx </v>
      </c>
      <c r="J345" s="366">
        <f t="shared" si="25"/>
        <v>0</v>
      </c>
      <c r="K345" s="70">
        <f>IF($Q$45=0,0,J345/$Q$45)</f>
        <v>0</v>
      </c>
    </row>
    <row r="346" spans="1:11" x14ac:dyDescent="0.2">
      <c r="A346" s="2" t="s">
        <v>421</v>
      </c>
      <c r="D346" s="211" t="s">
        <v>271</v>
      </c>
      <c r="E346" s="211" t="s">
        <v>271</v>
      </c>
      <c r="F346" s="211" t="s">
        <v>271</v>
      </c>
      <c r="G346" s="211" t="s">
        <v>271</v>
      </c>
      <c r="H346" s="211" t="s">
        <v>271</v>
      </c>
      <c r="I346" s="211" t="s">
        <v>271</v>
      </c>
      <c r="J346" s="368">
        <f t="shared" si="25"/>
        <v>0</v>
      </c>
      <c r="K346" s="70">
        <f>IF($Q$46=0,0,J346/$Q$46)</f>
        <v>0</v>
      </c>
    </row>
    <row r="347" spans="1:11" x14ac:dyDescent="0.2">
      <c r="D347" s="52"/>
      <c r="E347" s="52"/>
      <c r="F347" s="52"/>
      <c r="G347" s="52"/>
      <c r="H347" s="52"/>
      <c r="I347" s="52"/>
      <c r="J347" s="30"/>
    </row>
    <row r="348" spans="1:11" x14ac:dyDescent="0.2">
      <c r="B348" s="4" t="s">
        <v>197</v>
      </c>
      <c r="D348" s="154">
        <f t="shared" ref="D348:J348" si="26">SUM(D311:D347)</f>
        <v>0</v>
      </c>
      <c r="E348" s="154">
        <f t="shared" si="26"/>
        <v>0</v>
      </c>
      <c r="F348" s="154">
        <f t="shared" si="26"/>
        <v>0</v>
      </c>
      <c r="G348" s="154">
        <f t="shared" si="26"/>
        <v>0</v>
      </c>
      <c r="H348" s="154">
        <f t="shared" si="26"/>
        <v>0</v>
      </c>
      <c r="I348" s="154">
        <f t="shared" si="26"/>
        <v>0</v>
      </c>
      <c r="J348" s="369">
        <f t="shared" si="26"/>
        <v>0</v>
      </c>
    </row>
    <row r="349" spans="1:11" x14ac:dyDescent="0.2">
      <c r="J349" s="30"/>
    </row>
    <row r="350" spans="1:11" x14ac:dyDescent="0.2">
      <c r="B350" s="4" t="s">
        <v>337</v>
      </c>
      <c r="D350" s="247">
        <f>'BASE MANUFACTURING MODEL'!$D$2737</f>
        <v>0</v>
      </c>
      <c r="E350" s="247">
        <f>'BASE MANUFACTURING MODEL'!$D$2738</f>
        <v>0</v>
      </c>
      <c r="F350" s="247">
        <f>'BASE MANUFACTURING MODEL'!$D$2739</f>
        <v>0</v>
      </c>
      <c r="G350" s="247">
        <f>'BASE MANUFACTURING MODEL'!$D$2740</f>
        <v>0</v>
      </c>
      <c r="H350" s="247">
        <f>'BASE MANUFACTURING MODEL'!$D$2741</f>
        <v>0</v>
      </c>
      <c r="I350" s="247">
        <f>'BASE MANUFACTURING MODEL'!$D$2742</f>
        <v>0</v>
      </c>
      <c r="J350" s="30"/>
    </row>
    <row r="351" spans="1:11" x14ac:dyDescent="0.2">
      <c r="J351" s="30"/>
    </row>
    <row r="352" spans="1:11" x14ac:dyDescent="0.2">
      <c r="B352" s="8" t="s">
        <v>344</v>
      </c>
      <c r="D352" s="126">
        <f t="shared" ref="D352:I352" si="27">IF(D350=0,0,D348/D350)</f>
        <v>0</v>
      </c>
      <c r="E352" s="126">
        <f t="shared" si="27"/>
        <v>0</v>
      </c>
      <c r="F352" s="126">
        <f t="shared" si="27"/>
        <v>0</v>
      </c>
      <c r="G352" s="126">
        <f t="shared" si="27"/>
        <v>0</v>
      </c>
      <c r="H352" s="126">
        <f t="shared" si="27"/>
        <v>0</v>
      </c>
      <c r="I352" s="126">
        <f t="shared" si="27"/>
        <v>0</v>
      </c>
      <c r="J352" s="30"/>
    </row>
    <row r="353" spans="1:13" x14ac:dyDescent="0.2">
      <c r="D353" s="371" t="str">
        <f>'BASE MANUFACTURING MODEL'!$J$220</f>
        <v>$ D Labor Hr</v>
      </c>
      <c r="E353" s="371" t="str">
        <f>'BASE MANUFACTURING MODEL'!$J$222</f>
        <v>$ D Labor Hr</v>
      </c>
      <c r="F353" s="371" t="str">
        <f>'BASE MANUFACTURING MODEL'!$J$224</f>
        <v>$ D Labor Hr</v>
      </c>
      <c r="G353" s="371" t="str">
        <f>'BASE MANUFACTURING MODEL'!$J$226</f>
        <v>$ D Labor Hr</v>
      </c>
      <c r="H353" s="371" t="str">
        <f>'BASE MANUFACTURING MODEL'!$J$228</f>
        <v>$ D Labor Hr</v>
      </c>
      <c r="I353" s="371" t="str">
        <f>'BASE MANUFACTURING MODEL'!$J$230</f>
        <v>$ D Labor Hr</v>
      </c>
      <c r="J353" s="30"/>
    </row>
    <row r="354" spans="1:13" x14ac:dyDescent="0.2">
      <c r="D354" s="361"/>
      <c r="E354" s="371"/>
      <c r="F354" s="371"/>
    </row>
    <row r="355" spans="1:13" x14ac:dyDescent="0.2">
      <c r="D355" s="361"/>
      <c r="E355" s="371"/>
      <c r="F355" s="371"/>
    </row>
    <row r="356" spans="1:13" x14ac:dyDescent="0.2">
      <c r="D356" s="248"/>
      <c r="E356" s="248"/>
    </row>
    <row r="361" spans="1:13" x14ac:dyDescent="0.2">
      <c r="A361" s="42" t="str">
        <f>A1</f>
        <v>DETAIL RATE ANALYSIS SCHEDULE</v>
      </c>
    </row>
    <row r="362" spans="1:13" x14ac:dyDescent="0.2">
      <c r="A362" s="2" t="str">
        <f>A2</f>
        <v>Plumbco, Inc.</v>
      </c>
    </row>
    <row r="368" spans="1:13" x14ac:dyDescent="0.2">
      <c r="D368" s="387" t="s">
        <v>338</v>
      </c>
      <c r="E368" s="389"/>
      <c r="F368" s="389"/>
      <c r="G368" s="389"/>
      <c r="H368" s="389"/>
      <c r="I368" s="389"/>
      <c r="J368" s="389"/>
      <c r="K368" s="389"/>
      <c r="L368" s="389"/>
      <c r="M368" s="388"/>
    </row>
    <row r="369" spans="1:13" x14ac:dyDescent="0.2">
      <c r="D369" s="98" t="str">
        <f>'BASE MANUFACTURING MODEL'!D2587</f>
        <v>Put-Away</v>
      </c>
      <c r="E369" s="98" t="str">
        <f>'BASE MANUFACTURING MODEL'!E2587</f>
        <v>Storage</v>
      </c>
      <c r="F369" s="98" t="str">
        <f>'BASE MANUFACTURING MODEL'!F2587</f>
        <v>Order Process</v>
      </c>
      <c r="G369" s="98" t="str">
        <f>'BASE MANUFACTURING MODEL'!G2587</f>
        <v>Order Picking</v>
      </c>
      <c r="H369" s="98" t="str">
        <f>'BASE MANUFACTURING MODEL'!H2587</f>
        <v>Shipping</v>
      </c>
      <c r="I369" s="98" t="str">
        <f>'BASE MANUFACTURING MODEL'!I2587</f>
        <v>Return/Restock</v>
      </c>
      <c r="J369" s="98" t="str">
        <f>'BASE MANUFACTURING MODEL'!J2587</f>
        <v>PM Event #07</v>
      </c>
      <c r="K369" s="98" t="str">
        <f>'BASE MANUFACTURING MODEL'!K2587</f>
        <v>PM Event #08</v>
      </c>
      <c r="L369" s="98" t="s">
        <v>95</v>
      </c>
      <c r="M369" s="98" t="s">
        <v>84</v>
      </c>
    </row>
    <row r="370" spans="1:13" x14ac:dyDescent="0.2">
      <c r="L370" s="16"/>
    </row>
    <row r="371" spans="1:13" x14ac:dyDescent="0.2">
      <c r="A371" s="2" t="str">
        <f t="shared" ref="A371:A383" si="28">A11</f>
        <v>Salaries</v>
      </c>
      <c r="D371" s="52">
        <f>'BASE MANUFACTURING MODEL'!D2589</f>
        <v>0</v>
      </c>
      <c r="E371" s="52">
        <f>'BASE MANUFACTURING MODEL'!E2589</f>
        <v>0</v>
      </c>
      <c r="F371" s="52">
        <f>'BASE MANUFACTURING MODEL'!F2589</f>
        <v>0</v>
      </c>
      <c r="G371" s="52">
        <f>'BASE MANUFACTURING MODEL'!G2589</f>
        <v>0</v>
      </c>
      <c r="H371" s="52">
        <f>'BASE MANUFACTURING MODEL'!H2589</f>
        <v>0</v>
      </c>
      <c r="I371" s="52">
        <f>'BASE MANUFACTURING MODEL'!I2589</f>
        <v>0</v>
      </c>
      <c r="J371" s="52">
        <f>'BASE MANUFACTURING MODEL'!J2589</f>
        <v>0</v>
      </c>
      <c r="K371" s="52">
        <f>'BASE MANUFACTURING MODEL'!K2589</f>
        <v>0</v>
      </c>
      <c r="L371" s="366">
        <f>SUM(D371:K371)</f>
        <v>0</v>
      </c>
      <c r="M371" s="70">
        <f>IF($Q$11=0,0,L371/$Q$11)</f>
        <v>0</v>
      </c>
    </row>
    <row r="372" spans="1:13" x14ac:dyDescent="0.2">
      <c r="A372" s="2" t="str">
        <f t="shared" si="28"/>
        <v>Hourly</v>
      </c>
      <c r="D372" s="52">
        <f>'BASE MANUFACTURING MODEL'!D2590</f>
        <v>0</v>
      </c>
      <c r="E372" s="52">
        <f>'BASE MANUFACTURING MODEL'!E2590</f>
        <v>0</v>
      </c>
      <c r="F372" s="52">
        <f>'BASE MANUFACTURING MODEL'!F2590</f>
        <v>0</v>
      </c>
      <c r="G372" s="52">
        <f>'BASE MANUFACTURING MODEL'!G2590</f>
        <v>0</v>
      </c>
      <c r="H372" s="52">
        <f>'BASE MANUFACTURING MODEL'!H2590</f>
        <v>0</v>
      </c>
      <c r="I372" s="52">
        <f>'BASE MANUFACTURING MODEL'!I2590</f>
        <v>0</v>
      </c>
      <c r="J372" s="52">
        <f>'BASE MANUFACTURING MODEL'!J2590</f>
        <v>0</v>
      </c>
      <c r="K372" s="52">
        <f>'BASE MANUFACTURING MODEL'!K2590</f>
        <v>0</v>
      </c>
      <c r="L372" s="366">
        <f t="shared" ref="L372:L406" si="29">SUM(D372:K372)</f>
        <v>0</v>
      </c>
      <c r="M372" s="70">
        <f>IF($Q$12=0,0,L372/$Q$12)</f>
        <v>0</v>
      </c>
    </row>
    <row r="373" spans="1:13" x14ac:dyDescent="0.2">
      <c r="A373" s="2" t="str">
        <f t="shared" si="28"/>
        <v>Paid time off benefits</v>
      </c>
      <c r="D373" s="52">
        <f>'BASE MANUFACTURING MODEL'!D2591</f>
        <v>0</v>
      </c>
      <c r="E373" s="52">
        <f>'BASE MANUFACTURING MODEL'!E2591</f>
        <v>0</v>
      </c>
      <c r="F373" s="52">
        <f>'BASE MANUFACTURING MODEL'!F2591</f>
        <v>0</v>
      </c>
      <c r="G373" s="52">
        <f>'BASE MANUFACTURING MODEL'!G2591</f>
        <v>0</v>
      </c>
      <c r="H373" s="52">
        <f>'BASE MANUFACTURING MODEL'!H2591</f>
        <v>0</v>
      </c>
      <c r="I373" s="52">
        <f>'BASE MANUFACTURING MODEL'!I2591</f>
        <v>0</v>
      </c>
      <c r="J373" s="52">
        <f>'BASE MANUFACTURING MODEL'!J2591</f>
        <v>0</v>
      </c>
      <c r="K373" s="52">
        <f>'BASE MANUFACTURING MODEL'!K2591</f>
        <v>0</v>
      </c>
      <c r="L373" s="366">
        <f t="shared" si="29"/>
        <v>0</v>
      </c>
      <c r="M373" s="70">
        <f>IF($Q$13=0,0,L373/$Q$13)</f>
        <v>0</v>
      </c>
    </row>
    <row r="374" spans="1:13" x14ac:dyDescent="0.2">
      <c r="A374" s="2" t="str">
        <f t="shared" si="28"/>
        <v>Overtime, shift premium &amp; special comp.</v>
      </c>
      <c r="D374" s="52">
        <f>'BASE MANUFACTURING MODEL'!D2592</f>
        <v>0</v>
      </c>
      <c r="E374" s="52">
        <f>'BASE MANUFACTURING MODEL'!E2592</f>
        <v>0</v>
      </c>
      <c r="F374" s="52">
        <f>'BASE MANUFACTURING MODEL'!F2592</f>
        <v>0</v>
      </c>
      <c r="G374" s="52">
        <f>'BASE MANUFACTURING MODEL'!G2592</f>
        <v>0</v>
      </c>
      <c r="H374" s="52">
        <f>'BASE MANUFACTURING MODEL'!H2592</f>
        <v>0</v>
      </c>
      <c r="I374" s="52">
        <f>'BASE MANUFACTURING MODEL'!I2592</f>
        <v>0</v>
      </c>
      <c r="J374" s="52">
        <f>'BASE MANUFACTURING MODEL'!J2592</f>
        <v>0</v>
      </c>
      <c r="K374" s="52">
        <f>'BASE MANUFACTURING MODEL'!K2592</f>
        <v>0</v>
      </c>
      <c r="L374" s="366">
        <f t="shared" si="29"/>
        <v>0</v>
      </c>
      <c r="M374" s="70">
        <f>IF($Q$14=0,0,L374/$Q$14)</f>
        <v>0</v>
      </c>
    </row>
    <row r="375" spans="1:13" x14ac:dyDescent="0.2">
      <c r="A375" s="2" t="str">
        <f t="shared" si="28"/>
        <v>Salary fringes @</v>
      </c>
      <c r="D375" s="52">
        <f>'BASE MANUFACTURING MODEL'!D2597</f>
        <v>0</v>
      </c>
      <c r="E375" s="52">
        <f>'BASE MANUFACTURING MODEL'!E2597</f>
        <v>0</v>
      </c>
      <c r="F375" s="52">
        <f>'BASE MANUFACTURING MODEL'!F2597</f>
        <v>0</v>
      </c>
      <c r="G375" s="52">
        <f>'BASE MANUFACTURING MODEL'!G2597</f>
        <v>0</v>
      </c>
      <c r="H375" s="52">
        <f>'BASE MANUFACTURING MODEL'!H2597</f>
        <v>0</v>
      </c>
      <c r="I375" s="52">
        <f>'BASE MANUFACTURING MODEL'!I2597</f>
        <v>0</v>
      </c>
      <c r="J375" s="52">
        <f>'BASE MANUFACTURING MODEL'!J2597</f>
        <v>0</v>
      </c>
      <c r="K375" s="52">
        <f>'BASE MANUFACTURING MODEL'!K2597</f>
        <v>0</v>
      </c>
      <c r="L375" s="366">
        <f t="shared" si="29"/>
        <v>0</v>
      </c>
      <c r="M375" s="70">
        <f>IF($Q$15=0,0,L375/$Q$15)</f>
        <v>0</v>
      </c>
    </row>
    <row r="376" spans="1:13" x14ac:dyDescent="0.2">
      <c r="A376" s="2" t="str">
        <f t="shared" si="28"/>
        <v>Hourly fringes @</v>
      </c>
      <c r="D376" s="52">
        <f>'BASE MANUFACTURING MODEL'!D2598</f>
        <v>0</v>
      </c>
      <c r="E376" s="52">
        <f>'BASE MANUFACTURING MODEL'!E2598</f>
        <v>0</v>
      </c>
      <c r="F376" s="52">
        <f>'BASE MANUFACTURING MODEL'!F2598</f>
        <v>0</v>
      </c>
      <c r="G376" s="52">
        <f>'BASE MANUFACTURING MODEL'!G2598</f>
        <v>0</v>
      </c>
      <c r="H376" s="52">
        <f>'BASE MANUFACTURING MODEL'!H2598</f>
        <v>0</v>
      </c>
      <c r="I376" s="52">
        <f>'BASE MANUFACTURING MODEL'!I2598</f>
        <v>0</v>
      </c>
      <c r="J376" s="52">
        <f>'BASE MANUFACTURING MODEL'!J2598</f>
        <v>0</v>
      </c>
      <c r="K376" s="52">
        <f>'BASE MANUFACTURING MODEL'!K2598</f>
        <v>0</v>
      </c>
      <c r="L376" s="366">
        <f t="shared" si="29"/>
        <v>0</v>
      </c>
      <c r="M376" s="70">
        <f>IF($Q$16=0,0,L376/$Q$16)</f>
        <v>0</v>
      </c>
    </row>
    <row r="377" spans="1:13" x14ac:dyDescent="0.2">
      <c r="A377" s="2" t="str">
        <f t="shared" si="28"/>
        <v>Depreciation</v>
      </c>
      <c r="D377" s="52">
        <f>'BASE MANUFACTURING MODEL'!D2602</f>
        <v>0</v>
      </c>
      <c r="E377" s="52">
        <f>'BASE MANUFACTURING MODEL'!E2602</f>
        <v>0</v>
      </c>
      <c r="F377" s="52">
        <f>'BASE MANUFACTURING MODEL'!F2602</f>
        <v>0</v>
      </c>
      <c r="G377" s="52">
        <f>'BASE MANUFACTURING MODEL'!G2602</f>
        <v>0</v>
      </c>
      <c r="H377" s="52">
        <f>'BASE MANUFACTURING MODEL'!H2602</f>
        <v>0</v>
      </c>
      <c r="I377" s="52">
        <f>'BASE MANUFACTURING MODEL'!I2602</f>
        <v>0</v>
      </c>
      <c r="J377" s="52">
        <f>'BASE MANUFACTURING MODEL'!J2602</f>
        <v>0</v>
      </c>
      <c r="K377" s="52">
        <f>'BASE MANUFACTURING MODEL'!K2602</f>
        <v>0</v>
      </c>
      <c r="L377" s="366">
        <f t="shared" si="29"/>
        <v>0</v>
      </c>
      <c r="M377" s="70">
        <f>IF($Q$17=0,0,L377/$Q$17)</f>
        <v>0</v>
      </c>
    </row>
    <row r="378" spans="1:13" x14ac:dyDescent="0.2">
      <c r="A378" s="2" t="str">
        <f t="shared" si="28"/>
        <v>Cost of capital</v>
      </c>
      <c r="D378" s="52">
        <f>'BASE MANUFACTURING MODEL'!D2603</f>
        <v>0</v>
      </c>
      <c r="E378" s="52">
        <f>'BASE MANUFACTURING MODEL'!E2603</f>
        <v>0</v>
      </c>
      <c r="F378" s="52">
        <f>'BASE MANUFACTURING MODEL'!F2603</f>
        <v>0</v>
      </c>
      <c r="G378" s="52">
        <f>'BASE MANUFACTURING MODEL'!G2603</f>
        <v>0</v>
      </c>
      <c r="H378" s="52">
        <f>'BASE MANUFACTURING MODEL'!H2603</f>
        <v>0</v>
      </c>
      <c r="I378" s="52">
        <f>'BASE MANUFACTURING MODEL'!I2603</f>
        <v>0</v>
      </c>
      <c r="J378" s="52">
        <f>'BASE MANUFACTURING MODEL'!J2603</f>
        <v>0</v>
      </c>
      <c r="K378" s="52">
        <f>'BASE MANUFACTURING MODEL'!K2603</f>
        <v>0</v>
      </c>
      <c r="L378" s="366">
        <f t="shared" si="29"/>
        <v>0</v>
      </c>
      <c r="M378" s="70">
        <f>IF($Q$18=0,0,L378/$Q$18)</f>
        <v>0</v>
      </c>
    </row>
    <row r="379" spans="1:13" x14ac:dyDescent="0.2">
      <c r="A379" s="2" t="str">
        <f t="shared" si="28"/>
        <v>Leases and rentals</v>
      </c>
      <c r="D379" s="52">
        <f>'BASE MANUFACTURING MODEL'!D2604</f>
        <v>0</v>
      </c>
      <c r="E379" s="52">
        <f>'BASE MANUFACTURING MODEL'!E2604</f>
        <v>0</v>
      </c>
      <c r="F379" s="52">
        <f>'BASE MANUFACTURING MODEL'!F2604</f>
        <v>0</v>
      </c>
      <c r="G379" s="52">
        <f>'BASE MANUFACTURING MODEL'!G2604</f>
        <v>0</v>
      </c>
      <c r="H379" s="52">
        <f>'BASE MANUFACTURING MODEL'!H2604</f>
        <v>0</v>
      </c>
      <c r="I379" s="52">
        <f>'BASE MANUFACTURING MODEL'!I2604</f>
        <v>0</v>
      </c>
      <c r="J379" s="52">
        <f>'BASE MANUFACTURING MODEL'!J2604</f>
        <v>0</v>
      </c>
      <c r="K379" s="52">
        <f>'BASE MANUFACTURING MODEL'!K2604</f>
        <v>0</v>
      </c>
      <c r="L379" s="366">
        <f t="shared" si="29"/>
        <v>0</v>
      </c>
      <c r="M379" s="70">
        <f>IF($Q$19=0,0,L379/$Q$19)</f>
        <v>0</v>
      </c>
    </row>
    <row r="380" spans="1:13" x14ac:dyDescent="0.2">
      <c r="A380" s="2" t="str">
        <f t="shared" si="28"/>
        <v>Utilities</v>
      </c>
      <c r="D380" s="52">
        <f>'BASE MANUFACTURING MODEL'!D2605</f>
        <v>0</v>
      </c>
      <c r="E380" s="52">
        <f>'BASE MANUFACTURING MODEL'!E2605</f>
        <v>0</v>
      </c>
      <c r="F380" s="52">
        <f>'BASE MANUFACTURING MODEL'!F2605</f>
        <v>0</v>
      </c>
      <c r="G380" s="52">
        <f>'BASE MANUFACTURING MODEL'!G2605</f>
        <v>0</v>
      </c>
      <c r="H380" s="52">
        <f>'BASE MANUFACTURING MODEL'!H2605</f>
        <v>0</v>
      </c>
      <c r="I380" s="52">
        <f>'BASE MANUFACTURING MODEL'!I2605</f>
        <v>0</v>
      </c>
      <c r="J380" s="52">
        <f>'BASE MANUFACTURING MODEL'!J2605</f>
        <v>0</v>
      </c>
      <c r="K380" s="52">
        <f>'BASE MANUFACTURING MODEL'!K2605</f>
        <v>0</v>
      </c>
      <c r="L380" s="366">
        <f t="shared" si="29"/>
        <v>0</v>
      </c>
      <c r="M380" s="70">
        <f>IF($Q$20=0,0,L380/$Q$20)</f>
        <v>0</v>
      </c>
    </row>
    <row r="381" spans="1:13" x14ac:dyDescent="0.2">
      <c r="A381" s="2" t="str">
        <f t="shared" si="28"/>
        <v>Purch maint. &amp; supplies</v>
      </c>
      <c r="D381" s="52">
        <f>'BASE MANUFACTURING MODEL'!D2606</f>
        <v>0</v>
      </c>
      <c r="E381" s="52">
        <f>'BASE MANUFACTURING MODEL'!E2606</f>
        <v>0</v>
      </c>
      <c r="F381" s="52">
        <f>'BASE MANUFACTURING MODEL'!F2606</f>
        <v>0</v>
      </c>
      <c r="G381" s="52">
        <f>'BASE MANUFACTURING MODEL'!G2606</f>
        <v>0</v>
      </c>
      <c r="H381" s="52">
        <f>'BASE MANUFACTURING MODEL'!H2606</f>
        <v>0</v>
      </c>
      <c r="I381" s="52">
        <f>'BASE MANUFACTURING MODEL'!I2606</f>
        <v>0</v>
      </c>
      <c r="J381" s="52">
        <f>'BASE MANUFACTURING MODEL'!J2606</f>
        <v>0</v>
      </c>
      <c r="K381" s="52">
        <f>'BASE MANUFACTURING MODEL'!K2606</f>
        <v>0</v>
      </c>
      <c r="L381" s="366">
        <f t="shared" si="29"/>
        <v>0</v>
      </c>
      <c r="M381" s="70">
        <f>IF($Q$21=0,0,L381/$Q$21)</f>
        <v>0</v>
      </c>
    </row>
    <row r="382" spans="1:13" x14ac:dyDescent="0.2">
      <c r="A382" s="2" t="str">
        <f t="shared" si="28"/>
        <v>Administrative supplies</v>
      </c>
      <c r="D382" s="52">
        <f>'BASE MANUFACTURING MODEL'!D2607</f>
        <v>0</v>
      </c>
      <c r="E382" s="52">
        <f>'BASE MANUFACTURING MODEL'!E2607</f>
        <v>0</v>
      </c>
      <c r="F382" s="52">
        <f>'BASE MANUFACTURING MODEL'!F2607</f>
        <v>0</v>
      </c>
      <c r="G382" s="52">
        <f>'BASE MANUFACTURING MODEL'!G2607</f>
        <v>0</v>
      </c>
      <c r="H382" s="52">
        <f>'BASE MANUFACTURING MODEL'!H2607</f>
        <v>0</v>
      </c>
      <c r="I382" s="52">
        <f>'BASE MANUFACTURING MODEL'!I2607</f>
        <v>0</v>
      </c>
      <c r="J382" s="52">
        <f>'BASE MANUFACTURING MODEL'!J2607</f>
        <v>0</v>
      </c>
      <c r="K382" s="52">
        <f>'BASE MANUFACTURING MODEL'!K2607</f>
        <v>0</v>
      </c>
      <c r="L382" s="366">
        <f t="shared" si="29"/>
        <v>0</v>
      </c>
      <c r="M382" s="70">
        <f>IF($Q$22=0,0,L382/$Q$22)</f>
        <v>0</v>
      </c>
    </row>
    <row r="383" spans="1:13" x14ac:dyDescent="0.2">
      <c r="A383" s="2" t="str">
        <f t="shared" si="28"/>
        <v>Other fixed and budgeted expenses</v>
      </c>
      <c r="D383" s="52">
        <f>'BASE MANUFACTURING MODEL'!D2608</f>
        <v>0</v>
      </c>
      <c r="E383" s="52">
        <f>'BASE MANUFACTURING MODEL'!E2608</f>
        <v>0</v>
      </c>
      <c r="F383" s="52">
        <f>'BASE MANUFACTURING MODEL'!F2608</f>
        <v>0</v>
      </c>
      <c r="G383" s="52">
        <f>'BASE MANUFACTURING MODEL'!G2608</f>
        <v>0</v>
      </c>
      <c r="H383" s="52">
        <f>'BASE MANUFACTURING MODEL'!H2608</f>
        <v>200000</v>
      </c>
      <c r="I383" s="52">
        <f>'BASE MANUFACTURING MODEL'!I2608</f>
        <v>0</v>
      </c>
      <c r="J383" s="52">
        <f>'BASE MANUFACTURING MODEL'!J2608</f>
        <v>0</v>
      </c>
      <c r="K383" s="52">
        <f>'BASE MANUFACTURING MODEL'!K2608</f>
        <v>0</v>
      </c>
      <c r="L383" s="366">
        <f t="shared" si="29"/>
        <v>200000</v>
      </c>
      <c r="M383" s="70">
        <f>IF($Q$23=0,0,L383/$Q$23)</f>
        <v>0.16659725114535609</v>
      </c>
    </row>
    <row r="384" spans="1:13" x14ac:dyDescent="0.2">
      <c r="L384" s="366"/>
      <c r="M384" s="70"/>
    </row>
    <row r="385" spans="1:13" x14ac:dyDescent="0.2">
      <c r="A385" s="2" t="str">
        <f>A25</f>
        <v>Maintenance</v>
      </c>
      <c r="D385" s="367">
        <f>'BASE MANUFACTURING MODEL'!D2613</f>
        <v>0</v>
      </c>
      <c r="E385" s="367">
        <f>'BASE MANUFACTURING MODEL'!E2613</f>
        <v>0</v>
      </c>
      <c r="F385" s="367">
        <f>'BASE MANUFACTURING MODEL'!F2613</f>
        <v>0</v>
      </c>
      <c r="G385" s="367">
        <f>'BASE MANUFACTURING MODEL'!G2613</f>
        <v>0</v>
      </c>
      <c r="H385" s="367">
        <f>'BASE MANUFACTURING MODEL'!H2613</f>
        <v>0</v>
      </c>
      <c r="I385" s="367">
        <f>'BASE MANUFACTURING MODEL'!I2613</f>
        <v>0</v>
      </c>
      <c r="J385" s="367">
        <f>'BASE MANUFACTURING MODEL'!J2613</f>
        <v>0</v>
      </c>
      <c r="K385" s="367">
        <f>'BASE MANUFACTURING MODEL'!K2613</f>
        <v>0</v>
      </c>
      <c r="L385" s="366">
        <f t="shared" si="29"/>
        <v>0</v>
      </c>
      <c r="M385" s="70">
        <f>IF($Q$25=0,0,L385/$Q$25)</f>
        <v>0</v>
      </c>
    </row>
    <row r="386" spans="1:13" x14ac:dyDescent="0.2">
      <c r="A386" s="2" t="str">
        <f t="shared" ref="A386:A406" si="30">A26</f>
        <v>Bldg &amp; Grounds</v>
      </c>
      <c r="D386" s="367">
        <f>'BASE MANUFACTURING MODEL'!D2614</f>
        <v>4160.3243668437553</v>
      </c>
      <c r="E386" s="367">
        <f>'BASE MANUFACTURING MODEL'!E2614</f>
        <v>166412.9746737502</v>
      </c>
      <c r="F386" s="367">
        <f>'BASE MANUFACTURING MODEL'!F2614</f>
        <v>0</v>
      </c>
      <c r="G386" s="367">
        <f>'BASE MANUFACTURING MODEL'!G2614</f>
        <v>0</v>
      </c>
      <c r="H386" s="367">
        <f>'BASE MANUFACTURING MODEL'!H2614</f>
        <v>10400.810917109387</v>
      </c>
      <c r="I386" s="367">
        <f>'BASE MANUFACTURING MODEL'!I2614</f>
        <v>0</v>
      </c>
      <c r="J386" s="367">
        <f>'BASE MANUFACTURING MODEL'!J2614</f>
        <v>0</v>
      </c>
      <c r="K386" s="367">
        <f>'BASE MANUFACTURING MODEL'!K2614</f>
        <v>0</v>
      </c>
      <c r="L386" s="366">
        <f t="shared" si="29"/>
        <v>180974.10995770336</v>
      </c>
      <c r="M386" s="70">
        <f>IF($Q$26=0,0,L386/$Q$26)</f>
        <v>0.49714285714285722</v>
      </c>
    </row>
    <row r="387" spans="1:13" x14ac:dyDescent="0.2">
      <c r="A387" s="2" t="str">
        <f t="shared" si="30"/>
        <v>Hum Resource</v>
      </c>
      <c r="D387" s="367" t="str">
        <f>'BASE MANUFACTURING MODEL'!D2615</f>
        <v xml:space="preserve">xxxxxx </v>
      </c>
      <c r="E387" s="367" t="str">
        <f>'BASE MANUFACTURING MODEL'!E2615</f>
        <v xml:space="preserve">xxxxxx </v>
      </c>
      <c r="F387" s="367" t="str">
        <f>'BASE MANUFACTURING MODEL'!F2615</f>
        <v xml:space="preserve">xxxxxx </v>
      </c>
      <c r="G387" s="367" t="str">
        <f>'BASE MANUFACTURING MODEL'!G2615</f>
        <v xml:space="preserve">xxxxxx </v>
      </c>
      <c r="H387" s="367" t="str">
        <f>'BASE MANUFACTURING MODEL'!H2615</f>
        <v xml:space="preserve">xxxxxx </v>
      </c>
      <c r="I387" s="367" t="str">
        <f>'BASE MANUFACTURING MODEL'!I2615</f>
        <v xml:space="preserve">xxxxxx </v>
      </c>
      <c r="J387" s="367" t="str">
        <f>'BASE MANUFACTURING MODEL'!J2615</f>
        <v xml:space="preserve">xxxxxx </v>
      </c>
      <c r="K387" s="367" t="str">
        <f>'BASE MANUFACTURING MODEL'!K2615</f>
        <v xml:space="preserve">xxxxxx </v>
      </c>
      <c r="L387" s="366">
        <f t="shared" si="29"/>
        <v>0</v>
      </c>
      <c r="M387" s="70">
        <f>IF($Q$27=0,0,L387/$Q$27)</f>
        <v>0</v>
      </c>
    </row>
    <row r="388" spans="1:13" x14ac:dyDescent="0.2">
      <c r="A388" s="2" t="str">
        <f t="shared" si="30"/>
        <v>General Mgmt</v>
      </c>
      <c r="D388" s="367">
        <f>'BASE MANUFACTURING MODEL'!D2616</f>
        <v>0</v>
      </c>
      <c r="E388" s="367">
        <f>'BASE MANUFACTURING MODEL'!E2616</f>
        <v>0</v>
      </c>
      <c r="F388" s="367">
        <f>'BASE MANUFACTURING MODEL'!F2616</f>
        <v>0</v>
      </c>
      <c r="G388" s="367">
        <f>'BASE MANUFACTURING MODEL'!G2616</f>
        <v>0</v>
      </c>
      <c r="H388" s="367">
        <f>'BASE MANUFACTURING MODEL'!H2616</f>
        <v>0</v>
      </c>
      <c r="I388" s="367">
        <f>'BASE MANUFACTURING MODEL'!I2616</f>
        <v>0</v>
      </c>
      <c r="J388" s="367">
        <f>'BASE MANUFACTURING MODEL'!J2616</f>
        <v>0</v>
      </c>
      <c r="K388" s="367">
        <f>'BASE MANUFACTURING MODEL'!K2616</f>
        <v>0</v>
      </c>
      <c r="L388" s="366">
        <f t="shared" si="29"/>
        <v>0</v>
      </c>
      <c r="M388" s="70">
        <f>IF($Q$28=0,0,L388/$Q$28)</f>
        <v>0</v>
      </c>
    </row>
    <row r="389" spans="1:13" x14ac:dyDescent="0.2">
      <c r="A389" s="2" t="str">
        <f t="shared" si="30"/>
        <v>Acct &amp; Finance</v>
      </c>
      <c r="D389" s="367">
        <f>'BASE MANUFACTURING MODEL'!D2617</f>
        <v>0</v>
      </c>
      <c r="E389" s="367">
        <f>'BASE MANUFACTURING MODEL'!E2617</f>
        <v>0</v>
      </c>
      <c r="F389" s="367">
        <f>'BASE MANUFACTURING MODEL'!F2617</f>
        <v>71286.327860857506</v>
      </c>
      <c r="G389" s="367">
        <f>'BASE MANUFACTURING MODEL'!G2617</f>
        <v>0</v>
      </c>
      <c r="H389" s="367">
        <f>'BASE MANUFACTURING MODEL'!H2617</f>
        <v>0</v>
      </c>
      <c r="I389" s="367">
        <f>'BASE MANUFACTURING MODEL'!I2617</f>
        <v>0</v>
      </c>
      <c r="J389" s="367">
        <f>'BASE MANUFACTURING MODEL'!J2617</f>
        <v>0</v>
      </c>
      <c r="K389" s="367">
        <f>'BASE MANUFACTURING MODEL'!K2617</f>
        <v>0</v>
      </c>
      <c r="L389" s="366">
        <f t="shared" si="29"/>
        <v>71286.327860857506</v>
      </c>
      <c r="M389" s="70">
        <f>IF($Q$29=0,0,L389/$Q$29)</f>
        <v>0.1</v>
      </c>
    </row>
    <row r="390" spans="1:13" x14ac:dyDescent="0.2">
      <c r="A390" s="2" t="str">
        <f t="shared" si="30"/>
        <v>Engineering</v>
      </c>
      <c r="D390" s="367">
        <f>'BASE MANUFACTURING MODEL'!D2618</f>
        <v>0</v>
      </c>
      <c r="E390" s="367">
        <f>'BASE MANUFACTURING MODEL'!E2618</f>
        <v>0</v>
      </c>
      <c r="F390" s="367">
        <f>'BASE MANUFACTURING MODEL'!F2618</f>
        <v>0</v>
      </c>
      <c r="G390" s="367">
        <f>'BASE MANUFACTURING MODEL'!G2618</f>
        <v>0</v>
      </c>
      <c r="H390" s="367">
        <f>'BASE MANUFACTURING MODEL'!H2618</f>
        <v>0</v>
      </c>
      <c r="I390" s="367">
        <f>'BASE MANUFACTURING MODEL'!I2618</f>
        <v>0</v>
      </c>
      <c r="J390" s="367">
        <f>'BASE MANUFACTURING MODEL'!J2618</f>
        <v>0</v>
      </c>
      <c r="K390" s="367">
        <f>'BASE MANUFACTURING MODEL'!K2618</f>
        <v>0</v>
      </c>
      <c r="L390" s="366">
        <f t="shared" si="29"/>
        <v>0</v>
      </c>
      <c r="M390" s="70">
        <f>IF($Q$30=0,0,L390/$Q$30)</f>
        <v>0</v>
      </c>
    </row>
    <row r="391" spans="1:13" x14ac:dyDescent="0.2">
      <c r="A391" s="2" t="str">
        <f t="shared" si="30"/>
        <v>Sales / Mktg</v>
      </c>
      <c r="D391" s="367">
        <f>'BASE MANUFACTURING MODEL'!D2619</f>
        <v>0</v>
      </c>
      <c r="E391" s="367">
        <f>'BASE MANUFACTURING MODEL'!E2619</f>
        <v>0</v>
      </c>
      <c r="F391" s="367">
        <f>'BASE MANUFACTURING MODEL'!F2619</f>
        <v>0</v>
      </c>
      <c r="G391" s="367">
        <f>'BASE MANUFACTURING MODEL'!G2619</f>
        <v>0</v>
      </c>
      <c r="H391" s="367">
        <f>'BASE MANUFACTURING MODEL'!H2619</f>
        <v>0</v>
      </c>
      <c r="I391" s="367">
        <f>'BASE MANUFACTURING MODEL'!I2619</f>
        <v>0</v>
      </c>
      <c r="J391" s="367">
        <f>'BASE MANUFACTURING MODEL'!J2619</f>
        <v>0</v>
      </c>
      <c r="K391" s="367">
        <f>'BASE MANUFACTURING MODEL'!K2619</f>
        <v>0</v>
      </c>
      <c r="L391" s="366">
        <f t="shared" si="29"/>
        <v>0</v>
      </c>
      <c r="M391" s="70">
        <f>IF($Q$31=0,0,L391/$Q$31)</f>
        <v>0</v>
      </c>
    </row>
    <row r="392" spans="1:13" x14ac:dyDescent="0.2">
      <c r="A392" s="2" t="str">
        <f t="shared" si="30"/>
        <v>Cust Service</v>
      </c>
      <c r="D392" s="367">
        <f>'BASE MANUFACTURING MODEL'!D2620</f>
        <v>0</v>
      </c>
      <c r="E392" s="367">
        <f>'BASE MANUFACTURING MODEL'!E2620</f>
        <v>0</v>
      </c>
      <c r="F392" s="367">
        <f>'BASE MANUFACTURING MODEL'!F2620</f>
        <v>233904.43298361599</v>
      </c>
      <c r="G392" s="367">
        <f>'BASE MANUFACTURING MODEL'!G2620</f>
        <v>0</v>
      </c>
      <c r="H392" s="367">
        <f>'BASE MANUFACTURING MODEL'!H2620</f>
        <v>0</v>
      </c>
      <c r="I392" s="367">
        <f>'BASE MANUFACTURING MODEL'!I2620</f>
        <v>12310.759630716631</v>
      </c>
      <c r="J392" s="367">
        <f>'BASE MANUFACTURING MODEL'!J2620</f>
        <v>0</v>
      </c>
      <c r="K392" s="367">
        <f>'BASE MANUFACTURING MODEL'!K2620</f>
        <v>0</v>
      </c>
      <c r="L392" s="366">
        <f t="shared" si="29"/>
        <v>246215.19261433263</v>
      </c>
      <c r="M392" s="70">
        <f>IF($Q$32=0,0,L392/$Q$32)</f>
        <v>1</v>
      </c>
    </row>
    <row r="393" spans="1:13" x14ac:dyDescent="0.2">
      <c r="A393" s="2" t="str">
        <f t="shared" si="30"/>
        <v>Supervision</v>
      </c>
      <c r="D393" s="367" t="str">
        <f>'BASE MANUFACTURING MODEL'!D2621</f>
        <v xml:space="preserve">xxxxxx </v>
      </c>
      <c r="E393" s="367" t="str">
        <f>'BASE MANUFACTURING MODEL'!E2621</f>
        <v xml:space="preserve">xxxxxx </v>
      </c>
      <c r="F393" s="367" t="str">
        <f>'BASE MANUFACTURING MODEL'!F2621</f>
        <v xml:space="preserve">xxxxxx </v>
      </c>
      <c r="G393" s="367" t="str">
        <f>'BASE MANUFACTURING MODEL'!G2621</f>
        <v xml:space="preserve">xxxxxx </v>
      </c>
      <c r="H393" s="367" t="str">
        <f>'BASE MANUFACTURING MODEL'!H2621</f>
        <v xml:space="preserve">xxxxxx </v>
      </c>
      <c r="I393" s="367" t="str">
        <f>'BASE MANUFACTURING MODEL'!I2621</f>
        <v xml:space="preserve">xxxxxx </v>
      </c>
      <c r="J393" s="367" t="str">
        <f>'BASE MANUFACTURING MODEL'!J2621</f>
        <v xml:space="preserve">xxxxxx </v>
      </c>
      <c r="K393" s="367" t="str">
        <f>'BASE MANUFACTURING MODEL'!K2621</f>
        <v xml:space="preserve">xxxxxx </v>
      </c>
      <c r="L393" s="366">
        <f t="shared" si="29"/>
        <v>0</v>
      </c>
      <c r="M393" s="70">
        <f>IF($Q$33=0,0,L393/$Q$33)</f>
        <v>0</v>
      </c>
    </row>
    <row r="394" spans="1:13" x14ac:dyDescent="0.2">
      <c r="A394" s="2" t="str">
        <f t="shared" si="30"/>
        <v>Mat'ls Mgmt</v>
      </c>
      <c r="D394" s="367">
        <f>'BASE MANUFACTURING MODEL'!D2622</f>
        <v>0</v>
      </c>
      <c r="E394" s="367">
        <f>'BASE MANUFACTURING MODEL'!E2622</f>
        <v>0</v>
      </c>
      <c r="F394" s="367">
        <f>'BASE MANUFACTURING MODEL'!F2622</f>
        <v>0</v>
      </c>
      <c r="G394" s="367">
        <f>'BASE MANUFACTURING MODEL'!G2622</f>
        <v>0</v>
      </c>
      <c r="H394" s="367">
        <f>'BASE MANUFACTURING MODEL'!H2622</f>
        <v>0</v>
      </c>
      <c r="I394" s="367">
        <f>'BASE MANUFACTURING MODEL'!I2622</f>
        <v>0</v>
      </c>
      <c r="J394" s="367">
        <f>'BASE MANUFACTURING MODEL'!J2622</f>
        <v>0</v>
      </c>
      <c r="K394" s="367">
        <f>'BASE MANUFACTURING MODEL'!K2622</f>
        <v>0</v>
      </c>
      <c r="L394" s="366">
        <f t="shared" si="29"/>
        <v>0</v>
      </c>
      <c r="M394" s="70">
        <f>IF($Q$34=0,0,L394/$Q$34)</f>
        <v>0</v>
      </c>
    </row>
    <row r="395" spans="1:13" x14ac:dyDescent="0.2">
      <c r="A395" s="2" t="str">
        <f t="shared" si="30"/>
        <v>Quality Control</v>
      </c>
      <c r="D395" s="367">
        <f>'BASE MANUFACTURING MODEL'!D2623</f>
        <v>0</v>
      </c>
      <c r="E395" s="367">
        <f>'BASE MANUFACTURING MODEL'!E2623</f>
        <v>0</v>
      </c>
      <c r="F395" s="367">
        <f>'BASE MANUFACTURING MODEL'!F2623</f>
        <v>0</v>
      </c>
      <c r="G395" s="367">
        <f>'BASE MANUFACTURING MODEL'!G2623</f>
        <v>0</v>
      </c>
      <c r="H395" s="367">
        <f>'BASE MANUFACTURING MODEL'!H2623</f>
        <v>0</v>
      </c>
      <c r="I395" s="367">
        <f>'BASE MANUFACTURING MODEL'!I2623</f>
        <v>26582.963790127968</v>
      </c>
      <c r="J395" s="367">
        <f>'BASE MANUFACTURING MODEL'!J2623</f>
        <v>0</v>
      </c>
      <c r="K395" s="367">
        <f>'BASE MANUFACTURING MODEL'!K2623</f>
        <v>0</v>
      </c>
      <c r="L395" s="366">
        <f t="shared" si="29"/>
        <v>26582.963790127968</v>
      </c>
      <c r="M395" s="70">
        <f>IF($Q$35=0,0,L395/$Q$35)</f>
        <v>0.05</v>
      </c>
    </row>
    <row r="396" spans="1:13" x14ac:dyDescent="0.2">
      <c r="A396" s="2" t="str">
        <f t="shared" si="30"/>
        <v>Set-Up Techs</v>
      </c>
      <c r="D396" s="367">
        <f>'BASE MANUFACTURING MODEL'!D2624</f>
        <v>0</v>
      </c>
      <c r="E396" s="367">
        <f>'BASE MANUFACTURING MODEL'!E2624</f>
        <v>0</v>
      </c>
      <c r="F396" s="367">
        <f>'BASE MANUFACTURING MODEL'!F2624</f>
        <v>0</v>
      </c>
      <c r="G396" s="367">
        <f>'BASE MANUFACTURING MODEL'!G2624</f>
        <v>0</v>
      </c>
      <c r="H396" s="367">
        <f>'BASE MANUFACTURING MODEL'!H2624</f>
        <v>0</v>
      </c>
      <c r="I396" s="367">
        <f>'BASE MANUFACTURING MODEL'!I2624</f>
        <v>0</v>
      </c>
      <c r="J396" s="367">
        <f>'BASE MANUFACTURING MODEL'!J2624</f>
        <v>0</v>
      </c>
      <c r="K396" s="367">
        <f>'BASE MANUFACTURING MODEL'!K2624</f>
        <v>0</v>
      </c>
      <c r="L396" s="366">
        <f t="shared" si="29"/>
        <v>0</v>
      </c>
      <c r="M396" s="70">
        <f>IF($Q$36=0,0,L396/$Q$36)</f>
        <v>0</v>
      </c>
    </row>
    <row r="397" spans="1:13" x14ac:dyDescent="0.2">
      <c r="A397" s="2" t="str">
        <f t="shared" si="30"/>
        <v>Mat'l Handling</v>
      </c>
      <c r="D397" s="367">
        <f>'BASE MANUFACTURING MODEL'!D2625</f>
        <v>161561.89965753263</v>
      </c>
      <c r="E397" s="367">
        <f>'BASE MANUFACTURING MODEL'!E2625</f>
        <v>32312.379931506526</v>
      </c>
      <c r="F397" s="367">
        <f>'BASE MANUFACTURING MODEL'!F2625</f>
        <v>0</v>
      </c>
      <c r="G397" s="367">
        <f>'BASE MANUFACTURING MODEL'!G2625</f>
        <v>0</v>
      </c>
      <c r="H397" s="367">
        <f>'BASE MANUFACTURING MODEL'!H2625</f>
        <v>0</v>
      </c>
      <c r="I397" s="367">
        <f>'BASE MANUFACTURING MODEL'!I2625</f>
        <v>16156.189965753263</v>
      </c>
      <c r="J397" s="367">
        <f>'BASE MANUFACTURING MODEL'!J2625</f>
        <v>0</v>
      </c>
      <c r="K397" s="367">
        <f>'BASE MANUFACTURING MODEL'!K2625</f>
        <v>0</v>
      </c>
      <c r="L397" s="366">
        <f t="shared" si="29"/>
        <v>210030.46955479242</v>
      </c>
      <c r="M397" s="70">
        <f>IF($Q$37=0,0,L397/$Q$37)</f>
        <v>0.65</v>
      </c>
    </row>
    <row r="398" spans="1:13" x14ac:dyDescent="0.2">
      <c r="A398" s="2" t="str">
        <f t="shared" si="30"/>
        <v>Ship &amp; Receive</v>
      </c>
      <c r="D398" s="367">
        <f>'BASE MANUFACTURING MODEL'!D2626</f>
        <v>0</v>
      </c>
      <c r="E398" s="367">
        <f>'BASE MANUFACTURING MODEL'!E2626</f>
        <v>0</v>
      </c>
      <c r="F398" s="367">
        <f>'BASE MANUFACTURING MODEL'!F2626</f>
        <v>0</v>
      </c>
      <c r="G398" s="367">
        <f>'BASE MANUFACTURING MODEL'!G2626</f>
        <v>0</v>
      </c>
      <c r="H398" s="367">
        <f>'BASE MANUFACTURING MODEL'!H2626</f>
        <v>179913.92616340154</v>
      </c>
      <c r="I398" s="367">
        <f>'BASE MANUFACTURING MODEL'!I2626</f>
        <v>13839.532781800119</v>
      </c>
      <c r="J398" s="367">
        <f>'BASE MANUFACTURING MODEL'!J2626</f>
        <v>0</v>
      </c>
      <c r="K398" s="367">
        <f>'BASE MANUFACTURING MODEL'!K2626</f>
        <v>0</v>
      </c>
      <c r="L398" s="366">
        <f t="shared" si="29"/>
        <v>193753.45894520165</v>
      </c>
      <c r="M398" s="70">
        <f>IF($Q$38=0,0,L398/$Q$38)</f>
        <v>0.7</v>
      </c>
    </row>
    <row r="399" spans="1:13" x14ac:dyDescent="0.2">
      <c r="A399" s="2" t="str">
        <f t="shared" si="30"/>
        <v>Whse Labor</v>
      </c>
      <c r="D399" s="367">
        <f>'BASE MANUFACTURING MODEL'!D2627</f>
        <v>109426.72692540877</v>
      </c>
      <c r="E399" s="367" t="str">
        <f>'BASE MANUFACTURING MODEL'!E2627</f>
        <v xml:space="preserve">xxxxxx </v>
      </c>
      <c r="F399" s="367" t="str">
        <f>'BASE MANUFACTURING MODEL'!F2627</f>
        <v xml:space="preserve">xxxxxx </v>
      </c>
      <c r="G399" s="367">
        <f>'BASE MANUFACTURING MODEL'!G2627</f>
        <v>328280.18077622628</v>
      </c>
      <c r="H399" s="367">
        <f>'BASE MANUFACTURING MODEL'!H2627</f>
        <v>82070.045194056569</v>
      </c>
      <c r="I399" s="367">
        <f>'BASE MANUFACTURING MODEL'!I2627</f>
        <v>27356.681731352193</v>
      </c>
      <c r="J399" s="367">
        <f>'BASE MANUFACTURING MODEL'!J2627</f>
        <v>0</v>
      </c>
      <c r="K399" s="367">
        <f>'BASE MANUFACTURING MODEL'!K2627</f>
        <v>0</v>
      </c>
      <c r="L399" s="366">
        <f t="shared" si="29"/>
        <v>547133.63462704385</v>
      </c>
      <c r="M399" s="70">
        <f>IF($Q$39=0,0,L399/$Q$39)</f>
        <v>1</v>
      </c>
    </row>
    <row r="400" spans="1:13" x14ac:dyDescent="0.2">
      <c r="A400" s="2" t="str">
        <f t="shared" si="30"/>
        <v>Future Use 16</v>
      </c>
      <c r="D400" s="367">
        <f>'BASE MANUFACTURING MODEL'!D2628</f>
        <v>0</v>
      </c>
      <c r="E400" s="367">
        <f>'BASE MANUFACTURING MODEL'!E2628</f>
        <v>0</v>
      </c>
      <c r="F400" s="367">
        <f>'BASE MANUFACTURING MODEL'!F2628</f>
        <v>0</v>
      </c>
      <c r="G400" s="367">
        <f>'BASE MANUFACTURING MODEL'!G2628</f>
        <v>0</v>
      </c>
      <c r="H400" s="367">
        <f>'BASE MANUFACTURING MODEL'!H2628</f>
        <v>0</v>
      </c>
      <c r="I400" s="367">
        <f>'BASE MANUFACTURING MODEL'!I2628</f>
        <v>0</v>
      </c>
      <c r="J400" s="367">
        <f>'BASE MANUFACTURING MODEL'!J2628</f>
        <v>0</v>
      </c>
      <c r="K400" s="367">
        <f>'BASE MANUFACTURING MODEL'!K2628</f>
        <v>0</v>
      </c>
      <c r="L400" s="366">
        <f t="shared" si="29"/>
        <v>0</v>
      </c>
      <c r="M400" s="70">
        <f>IF($Q$40=0,0,L400/$Q$40)</f>
        <v>0</v>
      </c>
    </row>
    <row r="401" spans="1:13" x14ac:dyDescent="0.2">
      <c r="A401" s="2" t="str">
        <f t="shared" si="30"/>
        <v>Future Use 17</v>
      </c>
      <c r="D401" s="367">
        <f>'BASE MANUFACTURING MODEL'!D2629</f>
        <v>0</v>
      </c>
      <c r="E401" s="367">
        <f>'BASE MANUFACTURING MODEL'!E2629</f>
        <v>0</v>
      </c>
      <c r="F401" s="367">
        <f>'BASE MANUFACTURING MODEL'!F2629</f>
        <v>0</v>
      </c>
      <c r="G401" s="367">
        <f>'BASE MANUFACTURING MODEL'!G2629</f>
        <v>0</v>
      </c>
      <c r="H401" s="367">
        <f>'BASE MANUFACTURING MODEL'!H2629</f>
        <v>0</v>
      </c>
      <c r="I401" s="367">
        <f>'BASE MANUFACTURING MODEL'!I2629</f>
        <v>0</v>
      </c>
      <c r="J401" s="367">
        <f>'BASE MANUFACTURING MODEL'!J2629</f>
        <v>0</v>
      </c>
      <c r="K401" s="367">
        <f>'BASE MANUFACTURING MODEL'!K2629</f>
        <v>0</v>
      </c>
      <c r="L401" s="366">
        <f t="shared" si="29"/>
        <v>0</v>
      </c>
      <c r="M401" s="70">
        <f>IF($Q$41=0,0,L401/$Q$41)</f>
        <v>0</v>
      </c>
    </row>
    <row r="402" spans="1:13" x14ac:dyDescent="0.2">
      <c r="A402" s="2" t="str">
        <f t="shared" si="30"/>
        <v>Future Use 18</v>
      </c>
      <c r="D402" s="367">
        <f>'BASE MANUFACTURING MODEL'!D2630</f>
        <v>0</v>
      </c>
      <c r="E402" s="367">
        <f>'BASE MANUFACTURING MODEL'!E2630</f>
        <v>0</v>
      </c>
      <c r="F402" s="367">
        <f>'BASE MANUFACTURING MODEL'!F2630</f>
        <v>0</v>
      </c>
      <c r="G402" s="367">
        <f>'BASE MANUFACTURING MODEL'!G2630</f>
        <v>0</v>
      </c>
      <c r="H402" s="367">
        <f>'BASE MANUFACTURING MODEL'!H2630</f>
        <v>0</v>
      </c>
      <c r="I402" s="367">
        <f>'BASE MANUFACTURING MODEL'!I2630</f>
        <v>0</v>
      </c>
      <c r="J402" s="367">
        <f>'BASE MANUFACTURING MODEL'!J2630</f>
        <v>0</v>
      </c>
      <c r="K402" s="367">
        <f>'BASE MANUFACTURING MODEL'!K2630</f>
        <v>0</v>
      </c>
      <c r="L402" s="366">
        <f t="shared" si="29"/>
        <v>0</v>
      </c>
      <c r="M402" s="70">
        <f>IF($Q$42=0,0,L402/$Q$42)</f>
        <v>0</v>
      </c>
    </row>
    <row r="403" spans="1:13" x14ac:dyDescent="0.2">
      <c r="A403" s="2" t="str">
        <f t="shared" si="30"/>
        <v>Future Use 19</v>
      </c>
      <c r="D403" s="367">
        <f>'BASE MANUFACTURING MODEL'!D2631</f>
        <v>0</v>
      </c>
      <c r="E403" s="367">
        <f>'BASE MANUFACTURING MODEL'!E2631</f>
        <v>0</v>
      </c>
      <c r="F403" s="367">
        <f>'BASE MANUFACTURING MODEL'!F2631</f>
        <v>0</v>
      </c>
      <c r="G403" s="367">
        <f>'BASE MANUFACTURING MODEL'!G2631</f>
        <v>0</v>
      </c>
      <c r="H403" s="367">
        <f>'BASE MANUFACTURING MODEL'!H2631</f>
        <v>0</v>
      </c>
      <c r="I403" s="367">
        <f>'BASE MANUFACTURING MODEL'!I2631</f>
        <v>0</v>
      </c>
      <c r="J403" s="367">
        <f>'BASE MANUFACTURING MODEL'!J2631</f>
        <v>0</v>
      </c>
      <c r="K403" s="367">
        <f>'BASE MANUFACTURING MODEL'!K2631</f>
        <v>0</v>
      </c>
      <c r="L403" s="366">
        <f t="shared" si="29"/>
        <v>0</v>
      </c>
      <c r="M403" s="70">
        <f>IF($Q$43=0,0,L403/$Q$43)</f>
        <v>0</v>
      </c>
    </row>
    <row r="404" spans="1:13" x14ac:dyDescent="0.2">
      <c r="A404" s="2" t="str">
        <f t="shared" si="30"/>
        <v>EquipHrSupt</v>
      </c>
      <c r="D404" s="367" t="str">
        <f>'BASE MANUFACTURING MODEL'!D2632</f>
        <v xml:space="preserve">xxxxxx </v>
      </c>
      <c r="E404" s="367" t="str">
        <f>'BASE MANUFACTURING MODEL'!E2632</f>
        <v xml:space="preserve">xxxxxx </v>
      </c>
      <c r="F404" s="367" t="str">
        <f>'BASE MANUFACTURING MODEL'!F2632</f>
        <v xml:space="preserve">xxxxxx </v>
      </c>
      <c r="G404" s="367" t="str">
        <f>'BASE MANUFACTURING MODEL'!G2632</f>
        <v xml:space="preserve">xxxxxx </v>
      </c>
      <c r="H404" s="367" t="str">
        <f>'BASE MANUFACTURING MODEL'!H2632</f>
        <v xml:space="preserve">xxxxxx </v>
      </c>
      <c r="I404" s="367" t="str">
        <f>'BASE MANUFACTURING MODEL'!I2632</f>
        <v xml:space="preserve">xxxxxx </v>
      </c>
      <c r="J404" s="367" t="str">
        <f>'BASE MANUFACTURING MODEL'!J2632</f>
        <v xml:space="preserve">xxxxxx </v>
      </c>
      <c r="K404" s="367" t="str">
        <f>'BASE MANUFACTURING MODEL'!K2632</f>
        <v xml:space="preserve">xxxxxx </v>
      </c>
      <c r="L404" s="366">
        <f t="shared" si="29"/>
        <v>0</v>
      </c>
      <c r="M404" s="70">
        <f>IF($Q$44=0,0,L404/$Q$44)</f>
        <v>0</v>
      </c>
    </row>
    <row r="405" spans="1:13" x14ac:dyDescent="0.2">
      <c r="A405" s="2" t="str">
        <f t="shared" si="30"/>
        <v>LaborHrSupt</v>
      </c>
      <c r="D405" s="367" t="str">
        <f>'BASE MANUFACTURING MODEL'!D2633</f>
        <v xml:space="preserve">xxxxxx </v>
      </c>
      <c r="E405" s="367" t="str">
        <f>'BASE MANUFACTURING MODEL'!E2633</f>
        <v xml:space="preserve">xxxxxx </v>
      </c>
      <c r="F405" s="367" t="str">
        <f>'BASE MANUFACTURING MODEL'!F2633</f>
        <v xml:space="preserve">xxxxxx </v>
      </c>
      <c r="G405" s="367" t="str">
        <f>'BASE MANUFACTURING MODEL'!G2633</f>
        <v xml:space="preserve">xxxxxx </v>
      </c>
      <c r="H405" s="367" t="str">
        <f>'BASE MANUFACTURING MODEL'!H2633</f>
        <v xml:space="preserve">xxxxxx </v>
      </c>
      <c r="I405" s="367" t="str">
        <f>'BASE MANUFACTURING MODEL'!I2633</f>
        <v xml:space="preserve">xxxxxx </v>
      </c>
      <c r="J405" s="367" t="str">
        <f>'BASE MANUFACTURING MODEL'!J2633</f>
        <v xml:space="preserve">xxxxxx </v>
      </c>
      <c r="K405" s="367" t="str">
        <f>'BASE MANUFACTURING MODEL'!K2633</f>
        <v xml:space="preserve">xxxxxx </v>
      </c>
      <c r="L405" s="366">
        <f t="shared" si="29"/>
        <v>0</v>
      </c>
      <c r="M405" s="70">
        <f>IF($Q$45=0,0,L405/$Q$45)</f>
        <v>0</v>
      </c>
    </row>
    <row r="406" spans="1:13" x14ac:dyDescent="0.2">
      <c r="A406" s="2" t="str">
        <f t="shared" si="30"/>
        <v>Set-Up Labor</v>
      </c>
      <c r="D406" s="211" t="s">
        <v>271</v>
      </c>
      <c r="E406" s="211" t="s">
        <v>271</v>
      </c>
      <c r="F406" s="211" t="s">
        <v>271</v>
      </c>
      <c r="G406" s="211" t="s">
        <v>271</v>
      </c>
      <c r="H406" s="211" t="s">
        <v>271</v>
      </c>
      <c r="I406" s="211" t="s">
        <v>271</v>
      </c>
      <c r="J406" s="211" t="s">
        <v>271</v>
      </c>
      <c r="K406" s="211" t="s">
        <v>271</v>
      </c>
      <c r="L406" s="368">
        <f t="shared" si="29"/>
        <v>0</v>
      </c>
      <c r="M406" s="70">
        <f>IF($Q$46=0,0,L406/$Q$46)</f>
        <v>0</v>
      </c>
    </row>
    <row r="407" spans="1:13" x14ac:dyDescent="0.2">
      <c r="D407" s="52"/>
      <c r="E407" s="52"/>
      <c r="F407" s="52"/>
      <c r="G407" s="52"/>
      <c r="H407" s="52"/>
      <c r="I407" s="52"/>
      <c r="J407" s="52"/>
      <c r="K407" s="52"/>
      <c r="L407" s="30"/>
    </row>
    <row r="408" spans="1:13" x14ac:dyDescent="0.2">
      <c r="B408" s="4" t="s">
        <v>197</v>
      </c>
      <c r="D408" s="154">
        <f t="shared" ref="D408:L408" si="31">SUM(D371:D407)</f>
        <v>275148.95094978518</v>
      </c>
      <c r="E408" s="154">
        <f t="shared" si="31"/>
        <v>198725.35460525673</v>
      </c>
      <c r="F408" s="154">
        <f t="shared" si="31"/>
        <v>305190.76084447349</v>
      </c>
      <c r="G408" s="154">
        <f t="shared" si="31"/>
        <v>328280.18077622628</v>
      </c>
      <c r="H408" s="154">
        <f t="shared" si="31"/>
        <v>472384.78227456752</v>
      </c>
      <c r="I408" s="154">
        <f t="shared" si="31"/>
        <v>96246.127899750179</v>
      </c>
      <c r="J408" s="154">
        <f t="shared" si="31"/>
        <v>0</v>
      </c>
      <c r="K408" s="154">
        <f t="shared" si="31"/>
        <v>0</v>
      </c>
      <c r="L408" s="369">
        <f t="shared" si="31"/>
        <v>1675976.1573500596</v>
      </c>
    </row>
    <row r="409" spans="1:13" x14ac:dyDescent="0.2">
      <c r="L409" s="30"/>
    </row>
    <row r="410" spans="1:13" x14ac:dyDescent="0.2">
      <c r="B410" s="4" t="s">
        <v>337</v>
      </c>
      <c r="D410" s="374" t="s">
        <v>339</v>
      </c>
      <c r="E410" s="374" t="s">
        <v>339</v>
      </c>
      <c r="F410" s="374" t="s">
        <v>339</v>
      </c>
      <c r="G410" s="374" t="s">
        <v>339</v>
      </c>
      <c r="H410" s="374" t="s">
        <v>339</v>
      </c>
      <c r="I410" s="374" t="s">
        <v>339</v>
      </c>
      <c r="J410" s="374" t="s">
        <v>339</v>
      </c>
      <c r="K410" s="374" t="s">
        <v>339</v>
      </c>
      <c r="L410" s="30"/>
    </row>
    <row r="411" spans="1:13" x14ac:dyDescent="0.2">
      <c r="D411" s="375" t="s">
        <v>317</v>
      </c>
      <c r="E411" s="375" t="s">
        <v>317</v>
      </c>
      <c r="F411" s="375" t="s">
        <v>317</v>
      </c>
      <c r="G411" s="375" t="s">
        <v>317</v>
      </c>
      <c r="H411" s="375" t="s">
        <v>317</v>
      </c>
      <c r="I411" s="375" t="s">
        <v>317</v>
      </c>
      <c r="J411" s="375" t="s">
        <v>317</v>
      </c>
      <c r="K411" s="375" t="s">
        <v>317</v>
      </c>
      <c r="L411" s="30"/>
    </row>
    <row r="412" spans="1:13" x14ac:dyDescent="0.2">
      <c r="B412" s="8" t="s">
        <v>344</v>
      </c>
      <c r="D412" s="375" t="s">
        <v>210</v>
      </c>
      <c r="E412" s="375" t="s">
        <v>210</v>
      </c>
      <c r="F412" s="375" t="s">
        <v>210</v>
      </c>
      <c r="G412" s="375" t="s">
        <v>210</v>
      </c>
      <c r="H412" s="375" t="s">
        <v>210</v>
      </c>
      <c r="I412" s="375" t="s">
        <v>210</v>
      </c>
      <c r="J412" s="375" t="s">
        <v>210</v>
      </c>
      <c r="K412" s="375" t="s">
        <v>210</v>
      </c>
      <c r="L412" s="30"/>
    </row>
    <row r="413" spans="1:13" x14ac:dyDescent="0.2">
      <c r="D413" s="375" t="s">
        <v>340</v>
      </c>
      <c r="E413" s="375" t="s">
        <v>340</v>
      </c>
      <c r="F413" s="375" t="s">
        <v>340</v>
      </c>
      <c r="G413" s="375" t="s">
        <v>340</v>
      </c>
      <c r="H413" s="375" t="s">
        <v>340</v>
      </c>
      <c r="I413" s="375" t="s">
        <v>340</v>
      </c>
      <c r="J413" s="375" t="s">
        <v>340</v>
      </c>
      <c r="K413" s="375" t="s">
        <v>340</v>
      </c>
      <c r="L413" s="30"/>
    </row>
    <row r="414" spans="1:13" x14ac:dyDescent="0.2">
      <c r="D414" s="160"/>
      <c r="E414" s="160"/>
      <c r="F414" s="247"/>
      <c r="G414" s="247"/>
      <c r="H414" s="247"/>
    </row>
    <row r="415" spans="1:13" x14ac:dyDescent="0.2">
      <c r="D415" s="247"/>
      <c r="E415" s="247"/>
      <c r="F415" s="247"/>
      <c r="G415" s="247"/>
      <c r="H415" s="247"/>
    </row>
    <row r="416" spans="1:13" x14ac:dyDescent="0.2">
      <c r="A416" s="2" t="s">
        <v>361</v>
      </c>
      <c r="D416" s="371"/>
      <c r="E416" s="371"/>
      <c r="F416" s="371"/>
      <c r="G416" s="371"/>
      <c r="H416" s="371"/>
    </row>
    <row r="417" spans="1:9" x14ac:dyDescent="0.2">
      <c r="D417" s="371"/>
      <c r="E417" s="371"/>
      <c r="F417" s="371"/>
      <c r="G417" s="371"/>
      <c r="H417" s="371"/>
    </row>
    <row r="421" spans="1:9" x14ac:dyDescent="0.2">
      <c r="A421" s="42" t="str">
        <f>A361</f>
        <v>DETAIL RATE ANALYSIS SCHEDULE</v>
      </c>
    </row>
    <row r="422" spans="1:9" x14ac:dyDescent="0.2">
      <c r="A422" s="2" t="str">
        <f>A362</f>
        <v>Plumbco, Inc.</v>
      </c>
    </row>
    <row r="428" spans="1:9" x14ac:dyDescent="0.2">
      <c r="D428" s="387" t="s">
        <v>422</v>
      </c>
      <c r="E428" s="389"/>
      <c r="F428" s="389"/>
      <c r="G428" s="389"/>
      <c r="H428" s="389"/>
      <c r="I428" s="388"/>
    </row>
    <row r="429" spans="1:9" x14ac:dyDescent="0.2">
      <c r="D429" s="98" t="str">
        <f>'BASE MANUFACTURING MODEL'!L2587</f>
        <v>Box Stores</v>
      </c>
      <c r="E429" s="98" t="str">
        <f>'BASE MANUFACTURING MODEL'!M2587</f>
        <v>Major Retailers</v>
      </c>
      <c r="F429" s="98" t="str">
        <f>'BASE MANUFACTURING MODEL'!N2587</f>
        <v>Smalll Accounts</v>
      </c>
      <c r="G429" s="98" t="str">
        <f>'BASE MANUFACTURING MODEL'!O2587</f>
        <v>Cust/Mkt #04</v>
      </c>
      <c r="H429" s="98" t="s">
        <v>95</v>
      </c>
      <c r="I429" s="98" t="s">
        <v>84</v>
      </c>
    </row>
    <row r="430" spans="1:9" x14ac:dyDescent="0.2">
      <c r="H430" s="16"/>
    </row>
    <row r="431" spans="1:9" x14ac:dyDescent="0.2">
      <c r="A431" s="2" t="str">
        <f t="shared" ref="A431:A443" si="32">A371</f>
        <v>Salaries</v>
      </c>
      <c r="D431" s="367">
        <f>'BASE MANUFACTURING MODEL'!L2589</f>
        <v>0</v>
      </c>
      <c r="E431" s="367">
        <f>'BASE MANUFACTURING MODEL'!M2589</f>
        <v>0</v>
      </c>
      <c r="F431" s="367">
        <f>'BASE MANUFACTURING MODEL'!N2589</f>
        <v>0</v>
      </c>
      <c r="G431" s="367">
        <f>'BASE MANUFACTURING MODEL'!O2589</f>
        <v>0</v>
      </c>
      <c r="H431" s="366">
        <f>SUM(D431:G431)</f>
        <v>0</v>
      </c>
      <c r="I431" s="70">
        <f>IF($Q$11=0,0,H431/$Q$11)</f>
        <v>0</v>
      </c>
    </row>
    <row r="432" spans="1:9" x14ac:dyDescent="0.2">
      <c r="A432" s="2" t="str">
        <f t="shared" si="32"/>
        <v>Hourly</v>
      </c>
      <c r="D432" s="367">
        <f>'BASE MANUFACTURING MODEL'!L2590</f>
        <v>0</v>
      </c>
      <c r="E432" s="367">
        <f>'BASE MANUFACTURING MODEL'!M2590</f>
        <v>0</v>
      </c>
      <c r="F432" s="367">
        <f>'BASE MANUFACTURING MODEL'!N2590</f>
        <v>0</v>
      </c>
      <c r="G432" s="367">
        <f>'BASE MANUFACTURING MODEL'!O2590</f>
        <v>0</v>
      </c>
      <c r="H432" s="366">
        <f t="shared" ref="H432:H466" si="33">SUM(D432:G432)</f>
        <v>0</v>
      </c>
      <c r="I432" s="70">
        <f>IF($Q$12=0,0,H432/$Q$12)</f>
        <v>0</v>
      </c>
    </row>
    <row r="433" spans="1:9" x14ac:dyDescent="0.2">
      <c r="A433" s="2" t="str">
        <f t="shared" si="32"/>
        <v>Paid time off benefits</v>
      </c>
      <c r="D433" s="367">
        <f>'BASE MANUFACTURING MODEL'!L2591</f>
        <v>0</v>
      </c>
      <c r="E433" s="367">
        <f>'BASE MANUFACTURING MODEL'!M2591</f>
        <v>0</v>
      </c>
      <c r="F433" s="367">
        <f>'BASE MANUFACTURING MODEL'!N2591</f>
        <v>0</v>
      </c>
      <c r="G433" s="367">
        <f>'BASE MANUFACTURING MODEL'!O2591</f>
        <v>0</v>
      </c>
      <c r="H433" s="366">
        <f t="shared" si="33"/>
        <v>0</v>
      </c>
      <c r="I433" s="70">
        <f>IF($Q$13=0,0,H433/$Q$13)</f>
        <v>0</v>
      </c>
    </row>
    <row r="434" spans="1:9" x14ac:dyDescent="0.2">
      <c r="A434" s="2" t="str">
        <f t="shared" si="32"/>
        <v>Overtime, shift premium &amp; special comp.</v>
      </c>
      <c r="D434" s="367">
        <f>'BASE MANUFACTURING MODEL'!L2592</f>
        <v>0</v>
      </c>
      <c r="E434" s="367">
        <f>'BASE MANUFACTURING MODEL'!M2592</f>
        <v>0</v>
      </c>
      <c r="F434" s="367">
        <f>'BASE MANUFACTURING MODEL'!N2592</f>
        <v>0</v>
      </c>
      <c r="G434" s="367">
        <f>'BASE MANUFACTURING MODEL'!O2592</f>
        <v>0</v>
      </c>
      <c r="H434" s="366">
        <f t="shared" si="33"/>
        <v>0</v>
      </c>
      <c r="I434" s="70">
        <f>IF($Q$14=0,0,H434/$Q$14)</f>
        <v>0</v>
      </c>
    </row>
    <row r="435" spans="1:9" x14ac:dyDescent="0.2">
      <c r="A435" s="2" t="str">
        <f t="shared" si="32"/>
        <v>Salary fringes @</v>
      </c>
      <c r="D435" s="367">
        <f>'BASE MANUFACTURING MODEL'!L2597</f>
        <v>0</v>
      </c>
      <c r="E435" s="367">
        <f>'BASE MANUFACTURING MODEL'!M2597</f>
        <v>0</v>
      </c>
      <c r="F435" s="367">
        <f>'BASE MANUFACTURING MODEL'!N2597</f>
        <v>0</v>
      </c>
      <c r="G435" s="367">
        <f>'BASE MANUFACTURING MODEL'!O2597</f>
        <v>0</v>
      </c>
      <c r="H435" s="366">
        <f t="shared" si="33"/>
        <v>0</v>
      </c>
      <c r="I435" s="70">
        <f>IF($Q$15=0,0,H435/$Q$15)</f>
        <v>0</v>
      </c>
    </row>
    <row r="436" spans="1:9" x14ac:dyDescent="0.2">
      <c r="A436" s="2" t="str">
        <f t="shared" si="32"/>
        <v>Hourly fringes @</v>
      </c>
      <c r="D436" s="367">
        <f>'BASE MANUFACTURING MODEL'!L2598</f>
        <v>0</v>
      </c>
      <c r="E436" s="367">
        <f>'BASE MANUFACTURING MODEL'!M2598</f>
        <v>0</v>
      </c>
      <c r="F436" s="367">
        <f>'BASE MANUFACTURING MODEL'!N2598</f>
        <v>0</v>
      </c>
      <c r="G436" s="367">
        <f>'BASE MANUFACTURING MODEL'!O2598</f>
        <v>0</v>
      </c>
      <c r="H436" s="366">
        <f t="shared" si="33"/>
        <v>0</v>
      </c>
      <c r="I436" s="70">
        <f>IF($Q$16=0,0,H436/$Q$16)</f>
        <v>0</v>
      </c>
    </row>
    <row r="437" spans="1:9" x14ac:dyDescent="0.2">
      <c r="A437" s="2" t="str">
        <f t="shared" si="32"/>
        <v>Depreciation</v>
      </c>
      <c r="D437" s="367">
        <f>'BASE MANUFACTURING MODEL'!L2602</f>
        <v>0</v>
      </c>
      <c r="E437" s="367">
        <f>'BASE MANUFACTURING MODEL'!M2602</f>
        <v>0</v>
      </c>
      <c r="F437" s="367">
        <f>'BASE MANUFACTURING MODEL'!N2602</f>
        <v>0</v>
      </c>
      <c r="G437" s="367">
        <f>'BASE MANUFACTURING MODEL'!O2602</f>
        <v>0</v>
      </c>
      <c r="H437" s="366">
        <f t="shared" si="33"/>
        <v>0</v>
      </c>
      <c r="I437" s="70">
        <f>IF($Q$17=0,0,H437/$Q$17)</f>
        <v>0</v>
      </c>
    </row>
    <row r="438" spans="1:9" x14ac:dyDescent="0.2">
      <c r="A438" s="2" t="str">
        <f t="shared" si="32"/>
        <v>Cost of capital</v>
      </c>
      <c r="D438" s="367">
        <f>'BASE MANUFACTURING MODEL'!L2603</f>
        <v>0</v>
      </c>
      <c r="E438" s="367">
        <f>'BASE MANUFACTURING MODEL'!M2603</f>
        <v>0</v>
      </c>
      <c r="F438" s="367">
        <f>'BASE MANUFACTURING MODEL'!N2603</f>
        <v>0</v>
      </c>
      <c r="G438" s="367">
        <f>'BASE MANUFACTURING MODEL'!O2603</f>
        <v>0</v>
      </c>
      <c r="H438" s="366">
        <f t="shared" si="33"/>
        <v>0</v>
      </c>
      <c r="I438" s="70">
        <f>IF($Q$18=0,0,H438/$Q$18)</f>
        <v>0</v>
      </c>
    </row>
    <row r="439" spans="1:9" x14ac:dyDescent="0.2">
      <c r="A439" s="2" t="str">
        <f t="shared" si="32"/>
        <v>Leases and rentals</v>
      </c>
      <c r="D439" s="367">
        <f>'BASE MANUFACTURING MODEL'!L2604</f>
        <v>0</v>
      </c>
      <c r="E439" s="367">
        <f>'BASE MANUFACTURING MODEL'!M2604</f>
        <v>0</v>
      </c>
      <c r="F439" s="367">
        <f>'BASE MANUFACTURING MODEL'!N2604</f>
        <v>0</v>
      </c>
      <c r="G439" s="367">
        <f>'BASE MANUFACTURING MODEL'!O2604</f>
        <v>0</v>
      </c>
      <c r="H439" s="366">
        <f t="shared" si="33"/>
        <v>0</v>
      </c>
      <c r="I439" s="70">
        <f>IF($Q$19=0,0,H439/$Q$19)</f>
        <v>0</v>
      </c>
    </row>
    <row r="440" spans="1:9" x14ac:dyDescent="0.2">
      <c r="A440" s="2" t="str">
        <f t="shared" si="32"/>
        <v>Utilities</v>
      </c>
      <c r="D440" s="367">
        <f>'BASE MANUFACTURING MODEL'!L2605</f>
        <v>0</v>
      </c>
      <c r="E440" s="367">
        <f>'BASE MANUFACTURING MODEL'!M2605</f>
        <v>0</v>
      </c>
      <c r="F440" s="367">
        <f>'BASE MANUFACTURING MODEL'!N2605</f>
        <v>0</v>
      </c>
      <c r="G440" s="367">
        <f>'BASE MANUFACTURING MODEL'!O2605</f>
        <v>0</v>
      </c>
      <c r="H440" s="366">
        <f t="shared" si="33"/>
        <v>0</v>
      </c>
      <c r="I440" s="70">
        <f>IF($Q$20=0,0,H440/$Q$20)</f>
        <v>0</v>
      </c>
    </row>
    <row r="441" spans="1:9" x14ac:dyDescent="0.2">
      <c r="A441" s="2" t="str">
        <f t="shared" si="32"/>
        <v>Purch maint. &amp; supplies</v>
      </c>
      <c r="D441" s="367">
        <f>'BASE MANUFACTURING MODEL'!L2606</f>
        <v>0</v>
      </c>
      <c r="E441" s="367">
        <f>'BASE MANUFACTURING MODEL'!M2606</f>
        <v>0</v>
      </c>
      <c r="F441" s="367">
        <f>'BASE MANUFACTURING MODEL'!N2606</f>
        <v>0</v>
      </c>
      <c r="G441" s="367">
        <f>'BASE MANUFACTURING MODEL'!O2606</f>
        <v>0</v>
      </c>
      <c r="H441" s="366">
        <f t="shared" si="33"/>
        <v>0</v>
      </c>
      <c r="I441" s="70">
        <f>IF($Q$21=0,0,H441/$Q$21)</f>
        <v>0</v>
      </c>
    </row>
    <row r="442" spans="1:9" x14ac:dyDescent="0.2">
      <c r="A442" s="2" t="str">
        <f t="shared" si="32"/>
        <v>Administrative supplies</v>
      </c>
      <c r="D442" s="367">
        <f>'BASE MANUFACTURING MODEL'!L2607</f>
        <v>0</v>
      </c>
      <c r="E442" s="367">
        <f>'BASE MANUFACTURING MODEL'!M2607</f>
        <v>0</v>
      </c>
      <c r="F442" s="367">
        <f>'BASE MANUFACTURING MODEL'!N2607</f>
        <v>0</v>
      </c>
      <c r="G442" s="367">
        <f>'BASE MANUFACTURING MODEL'!O2607</f>
        <v>0</v>
      </c>
      <c r="H442" s="366">
        <f t="shared" si="33"/>
        <v>0</v>
      </c>
      <c r="I442" s="70">
        <f>IF($Q$22=0,0,H442/$Q$22)</f>
        <v>0</v>
      </c>
    </row>
    <row r="443" spans="1:9" x14ac:dyDescent="0.2">
      <c r="A443" s="2" t="str">
        <f t="shared" si="32"/>
        <v>Other fixed and budgeted expenses</v>
      </c>
      <c r="D443" s="367">
        <f>'BASE MANUFACTURING MODEL'!L2608</f>
        <v>0</v>
      </c>
      <c r="E443" s="367">
        <f>'BASE MANUFACTURING MODEL'!M2608</f>
        <v>0</v>
      </c>
      <c r="F443" s="367">
        <f>'BASE MANUFACTURING MODEL'!N2608</f>
        <v>0</v>
      </c>
      <c r="G443" s="367">
        <f>'BASE MANUFACTURING MODEL'!O2608</f>
        <v>0</v>
      </c>
      <c r="H443" s="366">
        <f t="shared" si="33"/>
        <v>0</v>
      </c>
      <c r="I443" s="70">
        <f>IF($Q$23=0,0,H443/$Q$23)</f>
        <v>0</v>
      </c>
    </row>
    <row r="444" spans="1:9" x14ac:dyDescent="0.2">
      <c r="D444" s="4"/>
      <c r="E444" s="4"/>
      <c r="F444" s="4"/>
      <c r="G444" s="4"/>
      <c r="H444" s="366"/>
      <c r="I444" s="70"/>
    </row>
    <row r="445" spans="1:9" x14ac:dyDescent="0.2">
      <c r="A445" s="2" t="str">
        <f>A385</f>
        <v>Maintenance</v>
      </c>
      <c r="D445" s="367">
        <f>'BASE MANUFACTURING MODEL'!L2613</f>
        <v>0</v>
      </c>
      <c r="E445" s="367">
        <f>'BASE MANUFACTURING MODEL'!M2613</f>
        <v>0</v>
      </c>
      <c r="F445" s="367">
        <f>'BASE MANUFACTURING MODEL'!N2613</f>
        <v>0</v>
      </c>
      <c r="G445" s="367">
        <f>'BASE MANUFACTURING MODEL'!O2613</f>
        <v>0</v>
      </c>
      <c r="H445" s="366">
        <f t="shared" si="33"/>
        <v>0</v>
      </c>
      <c r="I445" s="70">
        <f>IF($Q$25=0,0,H445/$Q$25)</f>
        <v>0</v>
      </c>
    </row>
    <row r="446" spans="1:9" x14ac:dyDescent="0.2">
      <c r="A446" s="2" t="str">
        <f t="shared" ref="A446:A466" si="34">A386</f>
        <v>Bldg &amp; Grounds</v>
      </c>
      <c r="D446" s="367">
        <f>'BASE MANUFACTURING MODEL'!L2614</f>
        <v>0</v>
      </c>
      <c r="E446" s="367">
        <f>'BASE MANUFACTURING MODEL'!M2614</f>
        <v>0</v>
      </c>
      <c r="F446" s="367">
        <f>'BASE MANUFACTURING MODEL'!N2614</f>
        <v>0</v>
      </c>
      <c r="G446" s="367">
        <f>'BASE MANUFACTURING MODEL'!O2614</f>
        <v>0</v>
      </c>
      <c r="H446" s="366">
        <f t="shared" si="33"/>
        <v>0</v>
      </c>
      <c r="I446" s="70">
        <f>IF($Q$26=0,0,H446/$Q$26)</f>
        <v>0</v>
      </c>
    </row>
    <row r="447" spans="1:9" x14ac:dyDescent="0.2">
      <c r="A447" s="2" t="str">
        <f t="shared" si="34"/>
        <v>Hum Resource</v>
      </c>
      <c r="D447" s="367" t="str">
        <f>'BASE MANUFACTURING MODEL'!L2615</f>
        <v xml:space="preserve">xxxxxx </v>
      </c>
      <c r="E447" s="367" t="str">
        <f>'BASE MANUFACTURING MODEL'!M2615</f>
        <v xml:space="preserve">xxxxxx </v>
      </c>
      <c r="F447" s="367" t="str">
        <f>'BASE MANUFACTURING MODEL'!N2615</f>
        <v xml:space="preserve">xxxxxx </v>
      </c>
      <c r="G447" s="367" t="str">
        <f>'BASE MANUFACTURING MODEL'!O2615</f>
        <v xml:space="preserve">xxxxxx </v>
      </c>
      <c r="H447" s="366">
        <f t="shared" si="33"/>
        <v>0</v>
      </c>
      <c r="I447" s="70">
        <f>IF($Q$27=0,0,H447/$Q$27)</f>
        <v>0</v>
      </c>
    </row>
    <row r="448" spans="1:9" x14ac:dyDescent="0.2">
      <c r="A448" s="2" t="str">
        <f t="shared" si="34"/>
        <v>General Mgmt</v>
      </c>
      <c r="D448" s="367">
        <f>'BASE MANUFACTURING MODEL'!L2616</f>
        <v>76908.281070833167</v>
      </c>
      <c r="E448" s="367">
        <f>'BASE MANUFACTURING MODEL'!M2616</f>
        <v>76908.281070833167</v>
      </c>
      <c r="F448" s="367">
        <f>'BASE MANUFACTURING MODEL'!N2616</f>
        <v>0</v>
      </c>
      <c r="G448" s="367">
        <f>'BASE MANUFACTURING MODEL'!O2616</f>
        <v>0</v>
      </c>
      <c r="H448" s="366">
        <f t="shared" si="33"/>
        <v>153816.56214166633</v>
      </c>
      <c r="I448" s="70">
        <f>IF($Q$28=0,0,H448/$Q$28)</f>
        <v>0.2</v>
      </c>
    </row>
    <row r="449" spans="1:9" x14ac:dyDescent="0.2">
      <c r="A449" s="2" t="str">
        <f t="shared" si="34"/>
        <v>Acct &amp; Finance</v>
      </c>
      <c r="D449" s="367">
        <f>'BASE MANUFACTURING MODEL'!L2617</f>
        <v>35643.163930428753</v>
      </c>
      <c r="E449" s="367">
        <f>'BASE MANUFACTURING MODEL'!M2617</f>
        <v>35643.163930428753</v>
      </c>
      <c r="F449" s="367">
        <f>'BASE MANUFACTURING MODEL'!N2617</f>
        <v>71286.327860857506</v>
      </c>
      <c r="G449" s="367">
        <f>'BASE MANUFACTURING MODEL'!O2617</f>
        <v>0</v>
      </c>
      <c r="H449" s="366">
        <f t="shared" si="33"/>
        <v>142572.65572171501</v>
      </c>
      <c r="I449" s="70">
        <f>IF($Q$29=0,0,H449/$Q$29)</f>
        <v>0.2</v>
      </c>
    </row>
    <row r="450" spans="1:9" x14ac:dyDescent="0.2">
      <c r="A450" s="2" t="str">
        <f t="shared" si="34"/>
        <v>Engineering</v>
      </c>
      <c r="D450" s="367">
        <f>'BASE MANUFACTURING MODEL'!L2618</f>
        <v>0</v>
      </c>
      <c r="E450" s="367">
        <f>'BASE MANUFACTURING MODEL'!M2618</f>
        <v>0</v>
      </c>
      <c r="F450" s="367">
        <f>'BASE MANUFACTURING MODEL'!N2618</f>
        <v>0</v>
      </c>
      <c r="G450" s="367">
        <f>'BASE MANUFACTURING MODEL'!O2618</f>
        <v>0</v>
      </c>
      <c r="H450" s="366">
        <f t="shared" si="33"/>
        <v>0</v>
      </c>
      <c r="I450" s="70">
        <f>IF($Q$30=0,0,H450/$Q$30)</f>
        <v>0</v>
      </c>
    </row>
    <row r="451" spans="1:9" x14ac:dyDescent="0.2">
      <c r="A451" s="2" t="str">
        <f t="shared" si="34"/>
        <v>Sales / Mktg</v>
      </c>
      <c r="D451" s="367">
        <f>'BASE MANUFACTURING MODEL'!L2619</f>
        <v>184174.95524649881</v>
      </c>
      <c r="E451" s="367">
        <f>'BASE MANUFACTURING MODEL'!M2619</f>
        <v>184174.95524649881</v>
      </c>
      <c r="F451" s="367">
        <f>'BASE MANUFACTURING MODEL'!N2619</f>
        <v>276262.43286974821</v>
      </c>
      <c r="G451" s="367">
        <f>'BASE MANUFACTURING MODEL'!O2619</f>
        <v>0</v>
      </c>
      <c r="H451" s="366">
        <f t="shared" si="33"/>
        <v>644612.34336274583</v>
      </c>
      <c r="I451" s="70">
        <f>IF($Q$31=0,0,H451/$Q$31)</f>
        <v>0.7</v>
      </c>
    </row>
    <row r="452" spans="1:9" x14ac:dyDescent="0.2">
      <c r="A452" s="2" t="str">
        <f t="shared" si="34"/>
        <v>Cust Service</v>
      </c>
      <c r="D452" s="367">
        <f>'BASE MANUFACTURING MODEL'!L2620</f>
        <v>0</v>
      </c>
      <c r="E452" s="367">
        <f>'BASE MANUFACTURING MODEL'!M2620</f>
        <v>0</v>
      </c>
      <c r="F452" s="367">
        <f>'BASE MANUFACTURING MODEL'!N2620</f>
        <v>0</v>
      </c>
      <c r="G452" s="367">
        <f>'BASE MANUFACTURING MODEL'!O2620</f>
        <v>0</v>
      </c>
      <c r="H452" s="366">
        <f t="shared" si="33"/>
        <v>0</v>
      </c>
      <c r="I452" s="70">
        <f>IF($Q$32=0,0,H452/$Q$32)</f>
        <v>0</v>
      </c>
    </row>
    <row r="453" spans="1:9" x14ac:dyDescent="0.2">
      <c r="A453" s="2" t="str">
        <f t="shared" si="34"/>
        <v>Supervision</v>
      </c>
      <c r="D453" s="367" t="str">
        <f>'BASE MANUFACTURING MODEL'!L2621</f>
        <v xml:space="preserve">xxxxxx </v>
      </c>
      <c r="E453" s="367" t="str">
        <f>'BASE MANUFACTURING MODEL'!M2621</f>
        <v xml:space="preserve">xxxxxx </v>
      </c>
      <c r="F453" s="367" t="str">
        <f>'BASE MANUFACTURING MODEL'!N2621</f>
        <v xml:space="preserve">xxxxxx </v>
      </c>
      <c r="G453" s="367" t="str">
        <f>'BASE MANUFACTURING MODEL'!O2621</f>
        <v xml:space="preserve">xxxxxx </v>
      </c>
      <c r="H453" s="366">
        <f t="shared" si="33"/>
        <v>0</v>
      </c>
      <c r="I453" s="70">
        <f>IF($Q$33=0,0,H453/$Q$33)</f>
        <v>0</v>
      </c>
    </row>
    <row r="454" spans="1:9" x14ac:dyDescent="0.2">
      <c r="A454" s="2" t="str">
        <f t="shared" si="34"/>
        <v>Mat'ls Mgmt</v>
      </c>
      <c r="D454" s="367">
        <f>'BASE MANUFACTURING MODEL'!L2622</f>
        <v>0</v>
      </c>
      <c r="E454" s="367">
        <f>'BASE MANUFACTURING MODEL'!M2622</f>
        <v>0</v>
      </c>
      <c r="F454" s="367">
        <f>'BASE MANUFACTURING MODEL'!N2622</f>
        <v>0</v>
      </c>
      <c r="G454" s="367">
        <f>'BASE MANUFACTURING MODEL'!O2622</f>
        <v>0</v>
      </c>
      <c r="H454" s="366">
        <f t="shared" si="33"/>
        <v>0</v>
      </c>
      <c r="I454" s="70">
        <f>IF($Q$34=0,0,H454/$Q$34)</f>
        <v>0</v>
      </c>
    </row>
    <row r="455" spans="1:9" x14ac:dyDescent="0.2">
      <c r="A455" s="2" t="str">
        <f t="shared" si="34"/>
        <v>Quality Control</v>
      </c>
      <c r="D455" s="367">
        <f>'BASE MANUFACTURING MODEL'!L2623</f>
        <v>0</v>
      </c>
      <c r="E455" s="367">
        <f>'BASE MANUFACTURING MODEL'!M2623</f>
        <v>0</v>
      </c>
      <c r="F455" s="367">
        <f>'BASE MANUFACTURING MODEL'!N2623</f>
        <v>0</v>
      </c>
      <c r="G455" s="367">
        <f>'BASE MANUFACTURING MODEL'!O2623</f>
        <v>0</v>
      </c>
      <c r="H455" s="366">
        <f t="shared" si="33"/>
        <v>0</v>
      </c>
      <c r="I455" s="70">
        <f>IF($Q$35=0,0,H455/$Q$35)</f>
        <v>0</v>
      </c>
    </row>
    <row r="456" spans="1:9" x14ac:dyDescent="0.2">
      <c r="A456" s="2" t="str">
        <f t="shared" si="34"/>
        <v>Set-Up Techs</v>
      </c>
      <c r="D456" s="367">
        <f>'BASE MANUFACTURING MODEL'!L2624</f>
        <v>0</v>
      </c>
      <c r="E456" s="367">
        <f>'BASE MANUFACTURING MODEL'!M2624</f>
        <v>0</v>
      </c>
      <c r="F456" s="367">
        <f>'BASE MANUFACTURING MODEL'!N2624</f>
        <v>0</v>
      </c>
      <c r="G456" s="367">
        <f>'BASE MANUFACTURING MODEL'!O2624</f>
        <v>0</v>
      </c>
      <c r="H456" s="366">
        <f t="shared" si="33"/>
        <v>0</v>
      </c>
      <c r="I456" s="70">
        <f>IF($Q$36=0,0,H456/$Q$36)</f>
        <v>0</v>
      </c>
    </row>
    <row r="457" spans="1:9" x14ac:dyDescent="0.2">
      <c r="A457" s="2" t="str">
        <f t="shared" si="34"/>
        <v>Mat'l Handling</v>
      </c>
      <c r="D457" s="367">
        <f>'BASE MANUFACTURING MODEL'!L2625</f>
        <v>0</v>
      </c>
      <c r="E457" s="367">
        <f>'BASE MANUFACTURING MODEL'!M2625</f>
        <v>0</v>
      </c>
      <c r="F457" s="367">
        <f>'BASE MANUFACTURING MODEL'!N2625</f>
        <v>0</v>
      </c>
      <c r="G457" s="367">
        <f>'BASE MANUFACTURING MODEL'!O2625</f>
        <v>0</v>
      </c>
      <c r="H457" s="366">
        <f t="shared" si="33"/>
        <v>0</v>
      </c>
      <c r="I457" s="70">
        <f>IF($Q$37=0,0,H457/$Q$37)</f>
        <v>0</v>
      </c>
    </row>
    <row r="458" spans="1:9" x14ac:dyDescent="0.2">
      <c r="A458" s="2" t="str">
        <f t="shared" si="34"/>
        <v>Ship &amp; Receive</v>
      </c>
      <c r="D458" s="367">
        <f>'BASE MANUFACTURING MODEL'!L2626</f>
        <v>0</v>
      </c>
      <c r="E458" s="367">
        <f>'BASE MANUFACTURING MODEL'!M2626</f>
        <v>0</v>
      </c>
      <c r="F458" s="367">
        <f>'BASE MANUFACTURING MODEL'!N2626</f>
        <v>0</v>
      </c>
      <c r="G458" s="367">
        <f>'BASE MANUFACTURING MODEL'!O2626</f>
        <v>0</v>
      </c>
      <c r="H458" s="366">
        <f t="shared" si="33"/>
        <v>0</v>
      </c>
      <c r="I458" s="70">
        <f>IF($Q$38=0,0,H458/$Q$38)</f>
        <v>0</v>
      </c>
    </row>
    <row r="459" spans="1:9" x14ac:dyDescent="0.2">
      <c r="A459" s="2" t="str">
        <f t="shared" si="34"/>
        <v>Whse Labor</v>
      </c>
      <c r="D459" s="367" t="str">
        <f>'BASE MANUFACTURING MODEL'!L2627</f>
        <v xml:space="preserve">xxxxxx </v>
      </c>
      <c r="E459" s="367" t="str">
        <f>'BASE MANUFACTURING MODEL'!M2627</f>
        <v xml:space="preserve">xxxxxx </v>
      </c>
      <c r="F459" s="367" t="str">
        <f>'BASE MANUFACTURING MODEL'!N2627</f>
        <v xml:space="preserve">xxxxxx </v>
      </c>
      <c r="G459" s="367" t="str">
        <f>'BASE MANUFACTURING MODEL'!O2627</f>
        <v xml:space="preserve">xxxxxx </v>
      </c>
      <c r="H459" s="366">
        <f t="shared" si="33"/>
        <v>0</v>
      </c>
      <c r="I459" s="70">
        <f>IF($Q$39=0,0,H459/$Q$39)</f>
        <v>0</v>
      </c>
    </row>
    <row r="460" spans="1:9" x14ac:dyDescent="0.2">
      <c r="A460" s="2" t="str">
        <f t="shared" si="34"/>
        <v>Future Use 16</v>
      </c>
      <c r="D460" s="367">
        <f>'BASE MANUFACTURING MODEL'!L2628</f>
        <v>0</v>
      </c>
      <c r="E460" s="367">
        <f>'BASE MANUFACTURING MODEL'!M2628</f>
        <v>0</v>
      </c>
      <c r="F460" s="367">
        <f>'BASE MANUFACTURING MODEL'!N2628</f>
        <v>0</v>
      </c>
      <c r="G460" s="367">
        <f>'BASE MANUFACTURING MODEL'!O2628</f>
        <v>0</v>
      </c>
      <c r="H460" s="366">
        <f t="shared" si="33"/>
        <v>0</v>
      </c>
      <c r="I460" s="70">
        <f>IF($Q$40=0,0,H460/$Q$40)</f>
        <v>0</v>
      </c>
    </row>
    <row r="461" spans="1:9" x14ac:dyDescent="0.2">
      <c r="A461" s="2" t="str">
        <f t="shared" si="34"/>
        <v>Future Use 17</v>
      </c>
      <c r="D461" s="367">
        <f>'BASE MANUFACTURING MODEL'!L2629</f>
        <v>0</v>
      </c>
      <c r="E461" s="367">
        <f>'BASE MANUFACTURING MODEL'!M2629</f>
        <v>0</v>
      </c>
      <c r="F461" s="367">
        <f>'BASE MANUFACTURING MODEL'!N2629</f>
        <v>0</v>
      </c>
      <c r="G461" s="367">
        <f>'BASE MANUFACTURING MODEL'!O2629</f>
        <v>0</v>
      </c>
      <c r="H461" s="366">
        <f t="shared" si="33"/>
        <v>0</v>
      </c>
      <c r="I461" s="70">
        <f>IF($Q$41=0,0,H461/$Q$41)</f>
        <v>0</v>
      </c>
    </row>
    <row r="462" spans="1:9" x14ac:dyDescent="0.2">
      <c r="A462" s="2" t="str">
        <f t="shared" si="34"/>
        <v>Future Use 18</v>
      </c>
      <c r="D462" s="367">
        <f>'BASE MANUFACTURING MODEL'!L2630</f>
        <v>0</v>
      </c>
      <c r="E462" s="367">
        <f>'BASE MANUFACTURING MODEL'!M2630</f>
        <v>0</v>
      </c>
      <c r="F462" s="367">
        <f>'BASE MANUFACTURING MODEL'!N2630</f>
        <v>0</v>
      </c>
      <c r="G462" s="367">
        <f>'BASE MANUFACTURING MODEL'!O2630</f>
        <v>0</v>
      </c>
      <c r="H462" s="366">
        <f t="shared" si="33"/>
        <v>0</v>
      </c>
      <c r="I462" s="70">
        <f>IF($Q$42=0,0,H462/$Q$42)</f>
        <v>0</v>
      </c>
    </row>
    <row r="463" spans="1:9" x14ac:dyDescent="0.2">
      <c r="A463" s="2" t="str">
        <f t="shared" si="34"/>
        <v>Future Use 19</v>
      </c>
      <c r="D463" s="367">
        <f>'BASE MANUFACTURING MODEL'!L2631</f>
        <v>0</v>
      </c>
      <c r="E463" s="367">
        <f>'BASE MANUFACTURING MODEL'!M2631</f>
        <v>0</v>
      </c>
      <c r="F463" s="367">
        <f>'BASE MANUFACTURING MODEL'!N2631</f>
        <v>0</v>
      </c>
      <c r="G463" s="367">
        <f>'BASE MANUFACTURING MODEL'!O2631</f>
        <v>0</v>
      </c>
      <c r="H463" s="366">
        <f t="shared" si="33"/>
        <v>0</v>
      </c>
      <c r="I463" s="70">
        <f>IF($Q$43=0,0,H463/$Q$43)</f>
        <v>0</v>
      </c>
    </row>
    <row r="464" spans="1:9" x14ac:dyDescent="0.2">
      <c r="A464" s="2" t="str">
        <f t="shared" si="34"/>
        <v>EquipHrSupt</v>
      </c>
      <c r="D464" s="367" t="str">
        <f>'BASE MANUFACTURING MODEL'!L2632</f>
        <v xml:space="preserve">xxxxxx </v>
      </c>
      <c r="E464" s="367" t="str">
        <f>'BASE MANUFACTURING MODEL'!M2632</f>
        <v xml:space="preserve">xxxxxx </v>
      </c>
      <c r="F464" s="367" t="str">
        <f>'BASE MANUFACTURING MODEL'!N2632</f>
        <v xml:space="preserve">xxxxxx </v>
      </c>
      <c r="G464" s="367" t="str">
        <f>'BASE MANUFACTURING MODEL'!O2632</f>
        <v xml:space="preserve">xxxxxx </v>
      </c>
      <c r="H464" s="366">
        <f t="shared" si="33"/>
        <v>0</v>
      </c>
      <c r="I464" s="70">
        <f>IF($Q$44=0,0,H464/$Q$44)</f>
        <v>0</v>
      </c>
    </row>
    <row r="465" spans="1:9" x14ac:dyDescent="0.2">
      <c r="A465" s="2" t="str">
        <f t="shared" si="34"/>
        <v>LaborHrSupt</v>
      </c>
      <c r="D465" s="367" t="str">
        <f>'BASE MANUFACTURING MODEL'!L2633</f>
        <v xml:space="preserve">xxxxxx </v>
      </c>
      <c r="E465" s="367" t="str">
        <f>'BASE MANUFACTURING MODEL'!M2633</f>
        <v xml:space="preserve">xxxxxx </v>
      </c>
      <c r="F465" s="367" t="str">
        <f>'BASE MANUFACTURING MODEL'!N2633</f>
        <v xml:space="preserve">xxxxxx </v>
      </c>
      <c r="G465" s="367" t="str">
        <f>'BASE MANUFACTURING MODEL'!O2633</f>
        <v xml:space="preserve">xxxxxx </v>
      </c>
      <c r="H465" s="366">
        <f t="shared" si="33"/>
        <v>0</v>
      </c>
      <c r="I465" s="70">
        <f>IF($Q$45=0,0,H465/$Q$45)</f>
        <v>0</v>
      </c>
    </row>
    <row r="466" spans="1:9" x14ac:dyDescent="0.2">
      <c r="A466" s="2" t="str">
        <f t="shared" si="34"/>
        <v>Set-Up Labor</v>
      </c>
      <c r="D466" s="211" t="s">
        <v>271</v>
      </c>
      <c r="E466" s="211" t="s">
        <v>271</v>
      </c>
      <c r="F466" s="211" t="s">
        <v>271</v>
      </c>
      <c r="G466" s="211" t="s">
        <v>271</v>
      </c>
      <c r="H466" s="368">
        <f t="shared" si="33"/>
        <v>0</v>
      </c>
      <c r="I466" s="70">
        <f>IF($Q$46=0,0,H466/$Q$46)</f>
        <v>0</v>
      </c>
    </row>
    <row r="467" spans="1:9" x14ac:dyDescent="0.2">
      <c r="D467" s="52"/>
      <c r="E467" s="52"/>
      <c r="F467" s="52"/>
      <c r="G467" s="52"/>
      <c r="H467" s="30"/>
    </row>
    <row r="468" spans="1:9" x14ac:dyDescent="0.2">
      <c r="B468" s="4" t="s">
        <v>197</v>
      </c>
      <c r="D468" s="154">
        <f>SUM(D431:D467)</f>
        <v>296726.4002477607</v>
      </c>
      <c r="E468" s="154">
        <f>SUM(E431:E467)</f>
        <v>296726.4002477607</v>
      </c>
      <c r="F468" s="154">
        <f>SUM(F431:F467)</f>
        <v>347548.76073060569</v>
      </c>
      <c r="G468" s="154">
        <f>SUM(G431:G467)</f>
        <v>0</v>
      </c>
      <c r="H468" s="369">
        <f>SUM(H431:H467)</f>
        <v>941001.5612261272</v>
      </c>
    </row>
    <row r="469" spans="1:9" x14ac:dyDescent="0.2">
      <c r="H469" s="30"/>
    </row>
    <row r="470" spans="1:9" x14ac:dyDescent="0.2">
      <c r="B470" s="4" t="s">
        <v>337</v>
      </c>
      <c r="D470" s="52">
        <f>'BASE MANUFACTURING MODEL'!$K$2720</f>
        <v>2586084.1509583308</v>
      </c>
      <c r="E470" s="52">
        <f>'BASE MANUFACTURING MODEL'!$K$2721</f>
        <v>3694405.9299404728</v>
      </c>
      <c r="F470" s="52">
        <f>'BASE MANUFACTURING MODEL'!$K$2722</f>
        <v>1108321.7789821418</v>
      </c>
      <c r="G470" s="52">
        <f>'BASE MANUFACTURING MODEL'!$K$2723</f>
        <v>0</v>
      </c>
      <c r="H470" s="30"/>
    </row>
    <row r="471" spans="1:9" x14ac:dyDescent="0.2">
      <c r="H471" s="30"/>
    </row>
    <row r="472" spans="1:9" x14ac:dyDescent="0.2">
      <c r="B472" s="8" t="s">
        <v>344</v>
      </c>
      <c r="D472" s="70">
        <f>IF(D470=0,0,D468/D470)</f>
        <v>0.11473965382673343</v>
      </c>
      <c r="E472" s="70">
        <f>IF(E470=0,0,E468/E470)</f>
        <v>8.0317757678713395E-2</v>
      </c>
      <c r="F472" s="70">
        <f>IF(F470=0,0,F468/F470)</f>
        <v>0.31358109830683539</v>
      </c>
      <c r="G472" s="70">
        <f>IF(G470=0,0,G468/G470)</f>
        <v>0</v>
      </c>
      <c r="H472" s="30"/>
    </row>
    <row r="473" spans="1:9" x14ac:dyDescent="0.2">
      <c r="D473" s="160" t="str">
        <f>'BASE MANUFACTURING MODEL'!$J$267</f>
        <v>% Internal $</v>
      </c>
      <c r="E473" s="160" t="str">
        <f>'BASE MANUFACTURING MODEL'!$J$269</f>
        <v>% Internal $</v>
      </c>
      <c r="F473" s="160" t="str">
        <f>'BASE MANUFACTURING MODEL'!$J$271</f>
        <v>% Internal $</v>
      </c>
      <c r="G473" s="160" t="str">
        <f>'BASE MANUFACTURING MODEL'!$J$273</f>
        <v>% Internal $</v>
      </c>
      <c r="H473" s="30"/>
    </row>
    <row r="474" spans="1:9" x14ac:dyDescent="0.2">
      <c r="D474" s="371"/>
      <c r="E474" s="371"/>
      <c r="F474" s="371"/>
      <c r="G474" s="371"/>
    </row>
    <row r="475" spans="1:9" x14ac:dyDescent="0.2">
      <c r="B475" s="4"/>
      <c r="D475" s="370"/>
      <c r="E475" s="370"/>
      <c r="F475" s="370"/>
      <c r="G475" s="370"/>
    </row>
    <row r="476" spans="1:9" x14ac:dyDescent="0.2">
      <c r="B476" s="4"/>
      <c r="D476" s="370"/>
      <c r="E476" s="370"/>
      <c r="F476" s="370"/>
      <c r="G476" s="370"/>
    </row>
    <row r="477" spans="1:9" x14ac:dyDescent="0.2">
      <c r="B477" s="4"/>
      <c r="D477" s="370"/>
      <c r="E477" s="370"/>
      <c r="F477" s="370"/>
      <c r="G477" s="370"/>
    </row>
    <row r="478" spans="1:9" x14ac:dyDescent="0.2">
      <c r="B478" s="4"/>
      <c r="D478" s="370"/>
      <c r="E478" s="370"/>
      <c r="F478" s="370"/>
      <c r="G478" s="370"/>
    </row>
    <row r="479" spans="1:9" x14ac:dyDescent="0.2">
      <c r="B479" s="4"/>
      <c r="D479" s="370"/>
      <c r="E479" s="370"/>
      <c r="F479" s="370"/>
      <c r="G479" s="370"/>
    </row>
    <row r="480" spans="1:9" x14ac:dyDescent="0.2">
      <c r="D480" s="371"/>
    </row>
    <row r="481" spans="1:8" x14ac:dyDescent="0.2">
      <c r="A481" s="42" t="str">
        <f>A421</f>
        <v>DETAIL RATE ANALYSIS SCHEDULE</v>
      </c>
    </row>
    <row r="482" spans="1:8" x14ac:dyDescent="0.2">
      <c r="A482" s="2" t="str">
        <f>A422</f>
        <v>Plumbco, Inc.</v>
      </c>
    </row>
    <row r="488" spans="1:8" x14ac:dyDescent="0.2">
      <c r="E488" s="387" t="s">
        <v>362</v>
      </c>
      <c r="F488" s="389"/>
      <c r="G488" s="389"/>
      <c r="H488" s="388"/>
    </row>
    <row r="489" spans="1:8" x14ac:dyDescent="0.2">
      <c r="E489" s="18" t="str">
        <f>'BASE MANUFACTURING MODEL'!D2647</f>
        <v>GrowthCosts</v>
      </c>
      <c r="F489" s="18" t="str">
        <f>'BASE MANUFACTURING MODEL'!F2647</f>
        <v>Gen &amp; Admin</v>
      </c>
      <c r="G489" s="98" t="s">
        <v>95</v>
      </c>
      <c r="H489" s="98" t="s">
        <v>84</v>
      </c>
    </row>
    <row r="490" spans="1:8" x14ac:dyDescent="0.2">
      <c r="G490" s="16"/>
    </row>
    <row r="491" spans="1:8" x14ac:dyDescent="0.2">
      <c r="A491" s="2" t="str">
        <f t="shared" ref="A491:A503" si="35">A431</f>
        <v>Salaries</v>
      </c>
      <c r="E491" s="52">
        <f>'BASE MANUFACTURING MODEL'!D2649</f>
        <v>0</v>
      </c>
      <c r="F491" s="52">
        <f>'BASE MANUFACTURING MODEL'!F2649</f>
        <v>0</v>
      </c>
      <c r="G491" s="366">
        <f t="shared" ref="G491:G503" si="36">SUM(B491:F491)</f>
        <v>0</v>
      </c>
      <c r="H491" s="70">
        <f>IF($Q$11=0,0,G491/$Q$11)</f>
        <v>0</v>
      </c>
    </row>
    <row r="492" spans="1:8" x14ac:dyDescent="0.2">
      <c r="A492" s="2" t="str">
        <f t="shared" si="35"/>
        <v>Hourly</v>
      </c>
      <c r="E492" s="52">
        <f>'BASE MANUFACTURING MODEL'!D2650</f>
        <v>0</v>
      </c>
      <c r="F492" s="52">
        <f>'BASE MANUFACTURING MODEL'!F2650</f>
        <v>0</v>
      </c>
      <c r="G492" s="366">
        <f t="shared" si="36"/>
        <v>0</v>
      </c>
      <c r="H492" s="70">
        <f>IF($Q$12=0,0,G492/$Q$12)</f>
        <v>0</v>
      </c>
    </row>
    <row r="493" spans="1:8" x14ac:dyDescent="0.2">
      <c r="A493" s="2" t="str">
        <f t="shared" si="35"/>
        <v>Paid time off benefits</v>
      </c>
      <c r="E493" s="52">
        <f>'BASE MANUFACTURING MODEL'!D2651</f>
        <v>0</v>
      </c>
      <c r="F493" s="52">
        <f>'BASE MANUFACTURING MODEL'!F2651</f>
        <v>0</v>
      </c>
      <c r="G493" s="366">
        <f t="shared" si="36"/>
        <v>0</v>
      </c>
      <c r="H493" s="70">
        <f>IF($Q$13=0,0,G493/$Q$13)</f>
        <v>0</v>
      </c>
    </row>
    <row r="494" spans="1:8" x14ac:dyDescent="0.2">
      <c r="A494" s="2" t="str">
        <f t="shared" si="35"/>
        <v>Overtime, shift premium &amp; special comp.</v>
      </c>
      <c r="E494" s="52">
        <f>'BASE MANUFACTURING MODEL'!D2652</f>
        <v>0</v>
      </c>
      <c r="F494" s="52">
        <f>'BASE MANUFACTURING MODEL'!F2652</f>
        <v>0</v>
      </c>
      <c r="G494" s="366">
        <f t="shared" si="36"/>
        <v>0</v>
      </c>
      <c r="H494" s="70">
        <f>IF($Q$14=0,0,G494/$Q$14)</f>
        <v>0</v>
      </c>
    </row>
    <row r="495" spans="1:8" x14ac:dyDescent="0.2">
      <c r="A495" s="2" t="str">
        <f t="shared" si="35"/>
        <v>Salary fringes @</v>
      </c>
      <c r="E495" s="52">
        <f>'BASE MANUFACTURING MODEL'!D2657</f>
        <v>0</v>
      </c>
      <c r="F495" s="52">
        <f>'BASE MANUFACTURING MODEL'!F2657</f>
        <v>0</v>
      </c>
      <c r="G495" s="366">
        <f t="shared" si="36"/>
        <v>0</v>
      </c>
      <c r="H495" s="70">
        <f>IF($Q$15=0,0,G495/$Q$15)</f>
        <v>0</v>
      </c>
    </row>
    <row r="496" spans="1:8" x14ac:dyDescent="0.2">
      <c r="A496" s="2" t="str">
        <f t="shared" si="35"/>
        <v>Hourly fringes @</v>
      </c>
      <c r="E496" s="52">
        <f>'BASE MANUFACTURING MODEL'!D2658</f>
        <v>0</v>
      </c>
      <c r="F496" s="52">
        <f>'BASE MANUFACTURING MODEL'!F2658</f>
        <v>0</v>
      </c>
      <c r="G496" s="366">
        <f t="shared" si="36"/>
        <v>0</v>
      </c>
      <c r="H496" s="70">
        <f>IF($Q$16=0,0,G496/$Q$16)</f>
        <v>0</v>
      </c>
    </row>
    <row r="497" spans="1:8" x14ac:dyDescent="0.2">
      <c r="A497" s="2" t="str">
        <f t="shared" si="35"/>
        <v>Depreciation</v>
      </c>
      <c r="E497" s="52">
        <f>'BASE MANUFACTURING MODEL'!D2662</f>
        <v>0</v>
      </c>
      <c r="F497" s="52">
        <f>'BASE MANUFACTURING MODEL'!F2662</f>
        <v>0</v>
      </c>
      <c r="G497" s="366">
        <f t="shared" si="36"/>
        <v>0</v>
      </c>
      <c r="H497" s="70">
        <f>IF($Q$17=0,0,G497/$Q$17)</f>
        <v>0</v>
      </c>
    </row>
    <row r="498" spans="1:8" x14ac:dyDescent="0.2">
      <c r="A498" s="2" t="str">
        <f t="shared" si="35"/>
        <v>Cost of capital</v>
      </c>
      <c r="E498" s="52">
        <f>'BASE MANUFACTURING MODEL'!D2663</f>
        <v>0</v>
      </c>
      <c r="F498" s="52">
        <f>'BASE MANUFACTURING MODEL'!F2663</f>
        <v>0</v>
      </c>
      <c r="G498" s="366">
        <f t="shared" si="36"/>
        <v>0</v>
      </c>
      <c r="H498" s="70">
        <f>IF($Q$18=0,0,G498/$Q$18)</f>
        <v>0</v>
      </c>
    </row>
    <row r="499" spans="1:8" x14ac:dyDescent="0.2">
      <c r="A499" s="2" t="str">
        <f t="shared" si="35"/>
        <v>Leases and rentals</v>
      </c>
      <c r="E499" s="52">
        <f>'BASE MANUFACTURING MODEL'!D2664</f>
        <v>0</v>
      </c>
      <c r="F499" s="52">
        <f>'BASE MANUFACTURING MODEL'!F2664</f>
        <v>0</v>
      </c>
      <c r="G499" s="366">
        <f t="shared" si="36"/>
        <v>0</v>
      </c>
      <c r="H499" s="70">
        <f>IF($Q$19=0,0,G499/$Q$19)</f>
        <v>0</v>
      </c>
    </row>
    <row r="500" spans="1:8" x14ac:dyDescent="0.2">
      <c r="A500" s="2" t="str">
        <f t="shared" si="35"/>
        <v>Utilities</v>
      </c>
      <c r="E500" s="52">
        <f>'BASE MANUFACTURING MODEL'!D2665</f>
        <v>0</v>
      </c>
      <c r="F500" s="52">
        <f>'BASE MANUFACTURING MODEL'!F2665</f>
        <v>0</v>
      </c>
      <c r="G500" s="366">
        <f t="shared" si="36"/>
        <v>0</v>
      </c>
      <c r="H500" s="70">
        <f>IF($Q$20=0,0,G500/$Q$20)</f>
        <v>0</v>
      </c>
    </row>
    <row r="501" spans="1:8" x14ac:dyDescent="0.2">
      <c r="A501" s="2" t="str">
        <f t="shared" si="35"/>
        <v>Purch maint. &amp; supplies</v>
      </c>
      <c r="E501" s="52">
        <f>'BASE MANUFACTURING MODEL'!D2666</f>
        <v>0</v>
      </c>
      <c r="F501" s="52">
        <f>'BASE MANUFACTURING MODEL'!F2666</f>
        <v>0</v>
      </c>
      <c r="G501" s="366">
        <f t="shared" si="36"/>
        <v>0</v>
      </c>
      <c r="H501" s="70">
        <f>IF($Q$21=0,0,G501/$Q$21)</f>
        <v>0</v>
      </c>
    </row>
    <row r="502" spans="1:8" x14ac:dyDescent="0.2">
      <c r="A502" s="2" t="str">
        <f t="shared" si="35"/>
        <v>Administrative supplies</v>
      </c>
      <c r="E502" s="52">
        <f>'BASE MANUFACTURING MODEL'!D2667</f>
        <v>0</v>
      </c>
      <c r="F502" s="52">
        <f>'BASE MANUFACTURING MODEL'!F2667</f>
        <v>0</v>
      </c>
      <c r="G502" s="366">
        <f t="shared" si="36"/>
        <v>0</v>
      </c>
      <c r="H502" s="70">
        <f>IF($Q$22=0,0,G502/$Q$22)</f>
        <v>0</v>
      </c>
    </row>
    <row r="503" spans="1:8" x14ac:dyDescent="0.2">
      <c r="A503" s="2" t="str">
        <f t="shared" si="35"/>
        <v>Other fixed and budgeted expenses</v>
      </c>
      <c r="E503" s="52">
        <f>'BASE MANUFACTURING MODEL'!D2668</f>
        <v>0</v>
      </c>
      <c r="F503" s="52">
        <f>'BASE MANUFACTURING MODEL'!F2668</f>
        <v>100000</v>
      </c>
      <c r="G503" s="366">
        <f t="shared" si="36"/>
        <v>100000</v>
      </c>
      <c r="H503" s="70">
        <f>IF($Q$23=0,0,G503/$Q$23)</f>
        <v>8.3298625572678045E-2</v>
      </c>
    </row>
    <row r="504" spans="1:8" x14ac:dyDescent="0.2">
      <c r="G504" s="30"/>
      <c r="H504" s="70"/>
    </row>
    <row r="505" spans="1:8" x14ac:dyDescent="0.2">
      <c r="A505" s="2" t="str">
        <f t="shared" ref="A505:A526" si="37">A445</f>
        <v>Maintenance</v>
      </c>
      <c r="E505" s="367">
        <f>'BASE MANUFACTURING MODEL'!D2673</f>
        <v>0</v>
      </c>
      <c r="F505" s="367">
        <f>'BASE MANUFACTURING MODEL'!F2673</f>
        <v>0</v>
      </c>
      <c r="G505" s="366">
        <f t="shared" ref="G505:G526" si="38">SUM(B505:F505)</f>
        <v>0</v>
      </c>
      <c r="H505" s="70">
        <f>IF($Q$25=0,0,G505/$Q$25)</f>
        <v>0</v>
      </c>
    </row>
    <row r="506" spans="1:8" x14ac:dyDescent="0.2">
      <c r="A506" s="2" t="str">
        <f t="shared" si="37"/>
        <v>Bldg &amp; Grounds</v>
      </c>
      <c r="E506" s="367">
        <f>'BASE MANUFACTURING MODEL'!D2674</f>
        <v>18721.459650796896</v>
      </c>
      <c r="F506" s="367">
        <f>'BASE MANUFACTURING MODEL'!F2674</f>
        <v>0</v>
      </c>
      <c r="G506" s="366">
        <f t="shared" si="38"/>
        <v>18721.459650796896</v>
      </c>
      <c r="H506" s="70">
        <f>IF($Q$26=0,0,G506/$Q$26)</f>
        <v>5.1428571428571428E-2</v>
      </c>
    </row>
    <row r="507" spans="1:8" x14ac:dyDescent="0.2">
      <c r="A507" s="2" t="str">
        <f t="shared" si="37"/>
        <v>Hum Resource</v>
      </c>
      <c r="E507" s="367" t="str">
        <f>'BASE MANUFACTURING MODEL'!D2675</f>
        <v xml:space="preserve">xxxxxx </v>
      </c>
      <c r="F507" s="367" t="str">
        <f>'BASE MANUFACTURING MODEL'!F2675</f>
        <v xml:space="preserve">xxxxxx </v>
      </c>
      <c r="G507" s="366">
        <f t="shared" si="38"/>
        <v>0</v>
      </c>
      <c r="H507" s="70">
        <f>IF($Q$27=0,0,G507/$Q$27)</f>
        <v>0</v>
      </c>
    </row>
    <row r="508" spans="1:8" x14ac:dyDescent="0.2">
      <c r="A508" s="2" t="str">
        <f t="shared" si="37"/>
        <v>General Mgmt</v>
      </c>
      <c r="E508" s="367">
        <f>'BASE MANUFACTURING MODEL'!D2676</f>
        <v>0</v>
      </c>
      <c r="F508" s="367">
        <f>'BASE MANUFACTURING MODEL'!F2676</f>
        <v>269178.98374791606</v>
      </c>
      <c r="G508" s="366">
        <f t="shared" si="38"/>
        <v>269178.98374791606</v>
      </c>
      <c r="H508" s="70">
        <f>IF($Q$28=0,0,G508/$Q$28)</f>
        <v>0.35</v>
      </c>
    </row>
    <row r="509" spans="1:8" x14ac:dyDescent="0.2">
      <c r="A509" s="2" t="str">
        <f t="shared" si="37"/>
        <v>Acct &amp; Finance</v>
      </c>
      <c r="E509" s="367">
        <f>'BASE MANUFACTURING MODEL'!D2677</f>
        <v>0</v>
      </c>
      <c r="F509" s="367">
        <f>'BASE MANUFACTURING MODEL'!F2677</f>
        <v>213858.98358257249</v>
      </c>
      <c r="G509" s="366">
        <f t="shared" si="38"/>
        <v>213858.98358257249</v>
      </c>
      <c r="H509" s="70">
        <f>IF($Q$29=0,0,G509/$Q$29)</f>
        <v>0.3</v>
      </c>
    </row>
    <row r="510" spans="1:8" x14ac:dyDescent="0.2">
      <c r="A510" s="2" t="str">
        <f t="shared" si="37"/>
        <v>Engineering</v>
      </c>
      <c r="E510" s="367">
        <f>'BASE MANUFACTURING MODEL'!D2678</f>
        <v>0</v>
      </c>
      <c r="F510" s="367">
        <f>'BASE MANUFACTURING MODEL'!F2678</f>
        <v>143072.65572171501</v>
      </c>
      <c r="G510" s="366">
        <f t="shared" si="38"/>
        <v>143072.65572171501</v>
      </c>
      <c r="H510" s="70">
        <f>IF($Q$30=0,0,G510/$Q$30)</f>
        <v>0.2</v>
      </c>
    </row>
    <row r="511" spans="1:8" x14ac:dyDescent="0.2">
      <c r="A511" s="2" t="str">
        <f t="shared" si="37"/>
        <v>Sales / Mktg</v>
      </c>
      <c r="E511" s="367">
        <f>'BASE MANUFACTURING MODEL'!D2679</f>
        <v>0</v>
      </c>
      <c r="F511" s="367">
        <f>'BASE MANUFACTURING MODEL'!F2679</f>
        <v>276262.43286974821</v>
      </c>
      <c r="G511" s="366">
        <f t="shared" si="38"/>
        <v>276262.43286974821</v>
      </c>
      <c r="H511" s="70">
        <f>IF($Q$31=0,0,G511/$Q$31)</f>
        <v>0.3</v>
      </c>
    </row>
    <row r="512" spans="1:8" x14ac:dyDescent="0.2">
      <c r="A512" s="2" t="str">
        <f t="shared" si="37"/>
        <v>Cust Service</v>
      </c>
      <c r="E512" s="367">
        <f>'BASE MANUFACTURING MODEL'!D2680</f>
        <v>0</v>
      </c>
      <c r="F512" s="367">
        <f>'BASE MANUFACTURING MODEL'!F2680</f>
        <v>0</v>
      </c>
      <c r="G512" s="366">
        <f t="shared" si="38"/>
        <v>0</v>
      </c>
      <c r="H512" s="70">
        <f>IF($Q$32=0,0,G512/$Q$32)</f>
        <v>0</v>
      </c>
    </row>
    <row r="513" spans="1:8" x14ac:dyDescent="0.2">
      <c r="A513" s="2" t="str">
        <f t="shared" si="37"/>
        <v>Supervision</v>
      </c>
      <c r="E513" s="367" t="str">
        <f>'BASE MANUFACTURING MODEL'!D2681</f>
        <v xml:space="preserve">xxxxxx </v>
      </c>
      <c r="F513" s="367" t="str">
        <f>'BASE MANUFACTURING MODEL'!F2681</f>
        <v xml:space="preserve">xxxxxx </v>
      </c>
      <c r="G513" s="366">
        <f t="shared" si="38"/>
        <v>0</v>
      </c>
      <c r="H513" s="70">
        <f>IF($Q$33=0,0,G513/$Q$33)</f>
        <v>0</v>
      </c>
    </row>
    <row r="514" spans="1:8" x14ac:dyDescent="0.2">
      <c r="A514" s="2" t="str">
        <f t="shared" si="37"/>
        <v>Mat'ls Mgmt</v>
      </c>
      <c r="E514" s="367">
        <f>'BASE MANUFACTURING MODEL'!D2682</f>
        <v>0</v>
      </c>
      <c r="F514" s="367">
        <f>'BASE MANUFACTURING MODEL'!F2682</f>
        <v>46709.442949538272</v>
      </c>
      <c r="G514" s="366">
        <f t="shared" si="38"/>
        <v>46709.442949538272</v>
      </c>
      <c r="H514" s="70">
        <f>IF($Q$34=0,0,G514/$Q$34)</f>
        <v>0.1</v>
      </c>
    </row>
    <row r="515" spans="1:8" x14ac:dyDescent="0.2">
      <c r="A515" s="2" t="str">
        <f t="shared" si="37"/>
        <v>Quality Control</v>
      </c>
      <c r="E515" s="367">
        <f>'BASE MANUFACTURING MODEL'!D2683</f>
        <v>0</v>
      </c>
      <c r="F515" s="367">
        <f>'BASE MANUFACTURING MODEL'!F2683</f>
        <v>132914.81895063983</v>
      </c>
      <c r="G515" s="366">
        <f t="shared" si="38"/>
        <v>132914.81895063983</v>
      </c>
      <c r="H515" s="70">
        <f>IF($Q$35=0,0,G515/$Q$35)</f>
        <v>0.25</v>
      </c>
    </row>
    <row r="516" spans="1:8" x14ac:dyDescent="0.2">
      <c r="A516" s="2" t="str">
        <f t="shared" si="37"/>
        <v>Set-Up Techs</v>
      </c>
      <c r="E516" s="367">
        <f>'BASE MANUFACTURING MODEL'!D2684</f>
        <v>0</v>
      </c>
      <c r="F516" s="367">
        <f>'BASE MANUFACTURING MODEL'!F2684</f>
        <v>0</v>
      </c>
      <c r="G516" s="366">
        <f t="shared" si="38"/>
        <v>0</v>
      </c>
      <c r="H516" s="70">
        <f>IF($Q$36=0,0,G516/$Q$36)</f>
        <v>0</v>
      </c>
    </row>
    <row r="517" spans="1:8" x14ac:dyDescent="0.2">
      <c r="A517" s="2" t="str">
        <f t="shared" si="37"/>
        <v>Mat'l Handling</v>
      </c>
      <c r="E517" s="367">
        <f>'BASE MANUFACTURING MODEL'!D2685</f>
        <v>0</v>
      </c>
      <c r="F517" s="367">
        <f>'BASE MANUFACTURING MODEL'!F2685</f>
        <v>0</v>
      </c>
      <c r="G517" s="366">
        <f t="shared" si="38"/>
        <v>0</v>
      </c>
      <c r="H517" s="70">
        <f>IF($Q$37=0,0,G517/$Q$37)</f>
        <v>0</v>
      </c>
    </row>
    <row r="518" spans="1:8" x14ac:dyDescent="0.2">
      <c r="A518" s="2" t="str">
        <f t="shared" si="37"/>
        <v>Ship &amp; Receive</v>
      </c>
      <c r="E518" s="367">
        <f>'BASE MANUFACTURING MODEL'!D2686</f>
        <v>0</v>
      </c>
      <c r="F518" s="367">
        <f>'BASE MANUFACTURING MODEL'!F2686</f>
        <v>0</v>
      </c>
      <c r="G518" s="366">
        <f t="shared" si="38"/>
        <v>0</v>
      </c>
      <c r="H518" s="70">
        <f>IF($Q$38=0,0,G518/$Q$38)</f>
        <v>0</v>
      </c>
    </row>
    <row r="519" spans="1:8" x14ac:dyDescent="0.2">
      <c r="A519" s="2" t="str">
        <f t="shared" si="37"/>
        <v>Whse Labor</v>
      </c>
      <c r="E519" s="367" t="str">
        <f>'BASE MANUFACTURING MODEL'!D2687</f>
        <v xml:space="preserve">xxxxxx </v>
      </c>
      <c r="F519" s="367" t="str">
        <f>'BASE MANUFACTURING MODEL'!F2687</f>
        <v xml:space="preserve">xxxxxx </v>
      </c>
      <c r="G519" s="366">
        <f t="shared" si="38"/>
        <v>0</v>
      </c>
      <c r="H519" s="70">
        <f>IF($Q$39=0,0,G519/$Q$39)</f>
        <v>0</v>
      </c>
    </row>
    <row r="520" spans="1:8" x14ac:dyDescent="0.2">
      <c r="A520" s="2" t="str">
        <f t="shared" si="37"/>
        <v>Future Use 16</v>
      </c>
      <c r="E520" s="367">
        <f>'BASE MANUFACTURING MODEL'!D2688</f>
        <v>0</v>
      </c>
      <c r="F520" s="367">
        <f>'BASE MANUFACTURING MODEL'!F2688</f>
        <v>0</v>
      </c>
      <c r="G520" s="366">
        <f t="shared" si="38"/>
        <v>0</v>
      </c>
      <c r="H520" s="70">
        <f>IF($Q$40=0,0,G520/$Q$40)</f>
        <v>0</v>
      </c>
    </row>
    <row r="521" spans="1:8" x14ac:dyDescent="0.2">
      <c r="A521" s="2" t="str">
        <f t="shared" si="37"/>
        <v>Future Use 17</v>
      </c>
      <c r="E521" s="367">
        <f>'BASE MANUFACTURING MODEL'!D2689</f>
        <v>0</v>
      </c>
      <c r="F521" s="367">
        <f>'BASE MANUFACTURING MODEL'!F2689</f>
        <v>0</v>
      </c>
      <c r="G521" s="366">
        <f t="shared" si="38"/>
        <v>0</v>
      </c>
      <c r="H521" s="70">
        <f>IF($Q$41=0,0,G521/$Q$41)</f>
        <v>0</v>
      </c>
    </row>
    <row r="522" spans="1:8" x14ac:dyDescent="0.2">
      <c r="A522" s="2" t="str">
        <f t="shared" si="37"/>
        <v>Future Use 18</v>
      </c>
      <c r="E522" s="367">
        <f>'BASE MANUFACTURING MODEL'!D2690</f>
        <v>0</v>
      </c>
      <c r="F522" s="367">
        <f>'BASE MANUFACTURING MODEL'!F2690</f>
        <v>0</v>
      </c>
      <c r="G522" s="366">
        <f t="shared" si="38"/>
        <v>0</v>
      </c>
      <c r="H522" s="70">
        <f>IF($Q$42=0,0,G522/$Q$42)</f>
        <v>0</v>
      </c>
    </row>
    <row r="523" spans="1:8" x14ac:dyDescent="0.2">
      <c r="A523" s="2" t="str">
        <f t="shared" si="37"/>
        <v>Future Use 19</v>
      </c>
      <c r="E523" s="367">
        <f>'BASE MANUFACTURING MODEL'!D2691</f>
        <v>0</v>
      </c>
      <c r="F523" s="367">
        <f>'BASE MANUFACTURING MODEL'!F2691</f>
        <v>0</v>
      </c>
      <c r="G523" s="366">
        <f t="shared" si="38"/>
        <v>0</v>
      </c>
      <c r="H523" s="70">
        <f>IF($Q$43=0,0,G523/$Q$43)</f>
        <v>0</v>
      </c>
    </row>
    <row r="524" spans="1:8" x14ac:dyDescent="0.2">
      <c r="A524" s="2" t="str">
        <f t="shared" si="37"/>
        <v>EquipHrSupt</v>
      </c>
      <c r="E524" s="367" t="str">
        <f>'BASE MANUFACTURING MODEL'!D2692</f>
        <v xml:space="preserve">xxxxxx </v>
      </c>
      <c r="F524" s="367" t="str">
        <f>'BASE MANUFACTURING MODEL'!F2692</f>
        <v xml:space="preserve">xxxxxx </v>
      </c>
      <c r="G524" s="366">
        <f t="shared" si="38"/>
        <v>0</v>
      </c>
      <c r="H524" s="70">
        <f>IF($Q$44=0,0,G524/$Q$44)</f>
        <v>0</v>
      </c>
    </row>
    <row r="525" spans="1:8" x14ac:dyDescent="0.2">
      <c r="A525" s="2" t="str">
        <f t="shared" si="37"/>
        <v>LaborHrSupt</v>
      </c>
      <c r="E525" s="367" t="str">
        <f>'BASE MANUFACTURING MODEL'!D2693</f>
        <v xml:space="preserve">xxxxxx </v>
      </c>
      <c r="F525" s="367" t="str">
        <f>'BASE MANUFACTURING MODEL'!F2693</f>
        <v xml:space="preserve">xxxxxx </v>
      </c>
      <c r="G525" s="366">
        <f t="shared" si="38"/>
        <v>0</v>
      </c>
      <c r="H525" s="70">
        <f>IF($Q$45=0,0,G525/$Q$45)</f>
        <v>0</v>
      </c>
    </row>
    <row r="526" spans="1:8" x14ac:dyDescent="0.2">
      <c r="A526" s="2" t="str">
        <f t="shared" si="37"/>
        <v>Set-Up Labor</v>
      </c>
      <c r="E526" s="211" t="s">
        <v>271</v>
      </c>
      <c r="F526" s="211" t="s">
        <v>271</v>
      </c>
      <c r="G526" s="368">
        <f t="shared" si="38"/>
        <v>0</v>
      </c>
      <c r="H526" s="70">
        <f>IF($Q$46=0,0,G526/$Q$46)</f>
        <v>0</v>
      </c>
    </row>
    <row r="527" spans="1:8" x14ac:dyDescent="0.2">
      <c r="E527" s="52"/>
      <c r="F527" s="52"/>
      <c r="G527" s="30"/>
    </row>
    <row r="528" spans="1:8" x14ac:dyDescent="0.2">
      <c r="B528" s="4" t="s">
        <v>197</v>
      </c>
      <c r="E528" s="154">
        <f>SUM(E491:E527)</f>
        <v>18721.459650796896</v>
      </c>
      <c r="F528" s="154">
        <f>SUM(F491:F527)</f>
        <v>1181997.3178221299</v>
      </c>
      <c r="G528" s="369">
        <f>SUM(G491:G527)</f>
        <v>1200718.7774729268</v>
      </c>
    </row>
    <row r="529" spans="2:7" x14ac:dyDescent="0.2">
      <c r="G529" s="30"/>
    </row>
    <row r="530" spans="2:7" x14ac:dyDescent="0.2">
      <c r="B530" s="4" t="s">
        <v>337</v>
      </c>
      <c r="E530" s="52">
        <f>'BASE MANUFACTURING MODEL'!$K$2726</f>
        <v>8329813.4211070733</v>
      </c>
      <c r="F530" s="52">
        <f>'BASE MANUFACTURING MODEL'!$K$2729</f>
        <v>8348534.8807578702</v>
      </c>
      <c r="G530" s="30"/>
    </row>
    <row r="531" spans="2:7" x14ac:dyDescent="0.2">
      <c r="G531" s="30"/>
    </row>
    <row r="532" spans="2:7" x14ac:dyDescent="0.2">
      <c r="B532" s="8" t="s">
        <v>344</v>
      </c>
      <c r="E532" s="70">
        <f>IF(E530=0,0,E528/E530)</f>
        <v>2.2475244887668472E-3</v>
      </c>
      <c r="F532" s="70">
        <f>IF(F530=0,0,F528/F530)</f>
        <v>0.14158140736124344</v>
      </c>
      <c r="G532" s="30"/>
    </row>
    <row r="533" spans="2:7" x14ac:dyDescent="0.2">
      <c r="E533" s="371" t="str">
        <f>'BASE MANUFACTURING MODEL'!$J$276</f>
        <v>% Internal $</v>
      </c>
      <c r="F533" s="371" t="str">
        <f>'BASE MANUFACTURING MODEL'!$J$278</f>
        <v>% Internal $</v>
      </c>
      <c r="G533" s="30"/>
    </row>
    <row r="534" spans="2:7" x14ac:dyDescent="0.2">
      <c r="E534" s="371"/>
      <c r="F534" s="371"/>
    </row>
    <row r="535" spans="2:7" x14ac:dyDescent="0.2">
      <c r="B535" s="4"/>
      <c r="D535" s="370"/>
      <c r="G535" s="370"/>
    </row>
    <row r="536" spans="2:7" x14ac:dyDescent="0.2">
      <c r="B536" s="4"/>
      <c r="D536" s="370"/>
      <c r="G536" s="370"/>
    </row>
    <row r="537" spans="2:7" x14ac:dyDescent="0.2">
      <c r="B537" s="4"/>
      <c r="D537" s="370"/>
      <c r="G537" s="370"/>
    </row>
    <row r="538" spans="2:7" x14ac:dyDescent="0.2">
      <c r="B538" s="4"/>
      <c r="D538" s="370"/>
      <c r="E538" s="370"/>
      <c r="F538" s="370"/>
      <c r="G538" s="370"/>
    </row>
    <row r="539" spans="2:7" x14ac:dyDescent="0.2">
      <c r="B539" s="4"/>
      <c r="D539" s="370"/>
      <c r="E539" s="370"/>
      <c r="F539" s="370"/>
      <c r="G539" s="370"/>
    </row>
    <row r="540" spans="2:7" x14ac:dyDescent="0.2">
      <c r="B540" s="4"/>
      <c r="D540" s="370"/>
      <c r="E540" s="370"/>
      <c r="F540" s="370"/>
      <c r="G540" s="370"/>
    </row>
    <row r="541" spans="2:7" x14ac:dyDescent="0.2">
      <c r="D541" s="371"/>
    </row>
  </sheetData>
  <mergeCells count="9">
    <mergeCell ref="E488:H488"/>
    <mergeCell ref="D368:M368"/>
    <mergeCell ref="D248:K248"/>
    <mergeCell ref="D188:F188"/>
    <mergeCell ref="D428:I428"/>
    <mergeCell ref="D8:K8"/>
    <mergeCell ref="D68:K68"/>
    <mergeCell ref="D128:J128"/>
    <mergeCell ref="D308:K308"/>
  </mergeCells>
  <phoneticPr fontId="0" type="noConversion"/>
  <pageMargins left="0.75" right="0.75" top="0.81" bottom="0.72" header="0.5" footer="0.5"/>
  <pageSetup scale="64" orientation="landscape" horizontalDpi="360" verticalDpi="360" r:id="rId1"/>
  <headerFooter alignWithMargins="0">
    <oddFooter>Page &amp;P of &amp;N</oddFooter>
  </headerFooter>
  <rowBreaks count="8" manualBreakCount="8">
    <brk id="60" max="12" man="1"/>
    <brk id="120" max="12" man="1"/>
    <brk id="180" max="12" man="1"/>
    <brk id="240" max="12" man="1"/>
    <brk id="300" max="12" man="1"/>
    <brk id="360" max="12" man="1"/>
    <brk id="420" max="12" man="1"/>
    <brk id="480" max="12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3" sqref="C3"/>
    </sheetView>
  </sheetViews>
  <sheetFormatPr defaultColWidth="12.7109375" defaultRowHeight="12.75" x14ac:dyDescent="0.2"/>
  <cols>
    <col min="1" max="16384" width="12.7109375" style="2"/>
  </cols>
  <sheetData>
    <row r="1" spans="1:4" x14ac:dyDescent="0.2">
      <c r="A1" s="42" t="s">
        <v>692</v>
      </c>
    </row>
    <row r="2" spans="1:4" x14ac:dyDescent="0.2">
      <c r="A2" s="2" t="str">
        <f>'BASE MANUFACTURING MODEL'!A2</f>
        <v>Plumbco, Inc.</v>
      </c>
    </row>
    <row r="5" spans="1:4" x14ac:dyDescent="0.2">
      <c r="A5" s="2" t="s">
        <v>679</v>
      </c>
      <c r="D5" s="52">
        <v>20000000</v>
      </c>
    </row>
    <row r="7" spans="1:4" x14ac:dyDescent="0.2">
      <c r="A7" s="2" t="s">
        <v>680</v>
      </c>
      <c r="D7" s="52">
        <f>SUM('BASE MANUFACTURING MODEL'!H2889:H2900)</f>
        <v>8350000</v>
      </c>
    </row>
    <row r="8" spans="1:4" x14ac:dyDescent="0.2">
      <c r="A8" s="2" t="s">
        <v>687</v>
      </c>
      <c r="D8" s="52">
        <f>SUM('BASE MANUFACTURING MODEL'!G2889:G2900)</f>
        <v>1115266.8636836261</v>
      </c>
    </row>
    <row r="10" spans="1:4" x14ac:dyDescent="0.2">
      <c r="A10" s="2" t="s">
        <v>681</v>
      </c>
      <c r="D10" s="52">
        <f>'BASE MANUFACTURING MODEL'!I2902</f>
        <v>2307687.532871699</v>
      </c>
    </row>
    <row r="12" spans="1:4" x14ac:dyDescent="0.2">
      <c r="A12" s="2" t="s">
        <v>682</v>
      </c>
      <c r="D12" s="52">
        <f>SUM('BASE MANUFACTURING MODEL'!I2908:I2922)</f>
        <v>2289881.305975562</v>
      </c>
    </row>
    <row r="14" spans="1:4" x14ac:dyDescent="0.2">
      <c r="A14" s="2" t="s">
        <v>683</v>
      </c>
      <c r="D14" s="52">
        <f>SUM('BASE MANUFACTURING MODEL'!I2958:I2981)</f>
        <v>1675976.1573500594</v>
      </c>
    </row>
    <row r="15" spans="1:4" x14ac:dyDescent="0.2">
      <c r="D15" s="52"/>
    </row>
    <row r="16" spans="1:4" x14ac:dyDescent="0.2">
      <c r="A16" s="2" t="s">
        <v>685</v>
      </c>
      <c r="D16" s="52">
        <f>SUM('BASE MANUFACTURING MODEL'!I3011:I3014)</f>
        <v>941001.56122612709</v>
      </c>
    </row>
    <row r="17" spans="1:4" x14ac:dyDescent="0.2">
      <c r="D17" s="52"/>
    </row>
    <row r="18" spans="1:4" x14ac:dyDescent="0.2">
      <c r="A18" s="2" t="s">
        <v>686</v>
      </c>
      <c r="D18" s="52">
        <f>'BASE MANUFACTURING MODEL'!I3017</f>
        <v>18721.4596507969</v>
      </c>
    </row>
    <row r="19" spans="1:4" x14ac:dyDescent="0.2">
      <c r="D19" s="52"/>
    </row>
    <row r="20" spans="1:4" x14ac:dyDescent="0.2">
      <c r="A20" s="2" t="s">
        <v>684</v>
      </c>
      <c r="D20" s="99">
        <f>'BASE MANUFACTURING MODEL'!I3020</f>
        <v>1181997.3178221302</v>
      </c>
    </row>
    <row r="21" spans="1:4" x14ac:dyDescent="0.2">
      <c r="D21" s="52"/>
    </row>
    <row r="22" spans="1:4" x14ac:dyDescent="0.2">
      <c r="A22" s="2" t="s">
        <v>688</v>
      </c>
      <c r="D22" s="99">
        <f>SUM(D7:D20)</f>
        <v>17880532.198580001</v>
      </c>
    </row>
    <row r="24" spans="1:4" x14ac:dyDescent="0.2">
      <c r="A24" s="2" t="s">
        <v>689</v>
      </c>
      <c r="D24" s="56">
        <f>D5-D22</f>
        <v>2119467.8014199995</v>
      </c>
    </row>
    <row r="26" spans="1:4" x14ac:dyDescent="0.2">
      <c r="A26" s="2" t="s">
        <v>690</v>
      </c>
      <c r="D26" s="73">
        <f>D24/D5</f>
        <v>0.10597339007099997</v>
      </c>
    </row>
    <row r="28" spans="1:4" x14ac:dyDescent="0.2">
      <c r="A28" s="2" t="s">
        <v>691</v>
      </c>
      <c r="D28" s="73">
        <f>D24/(D22-D7)</f>
        <v>0.22238714032525791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 MANUFACTURING MODEL</vt:lpstr>
      <vt:lpstr>RATE ANALYSIS</vt:lpstr>
      <vt:lpstr>SUMMARY</vt:lpstr>
      <vt:lpstr>'RATE ANALYSIS'!Print_Area</vt:lpstr>
    </vt:vector>
  </TitlesOfParts>
  <Company>Olive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 LLP</dc:creator>
  <cp:lastModifiedBy>raef lawson</cp:lastModifiedBy>
  <cp:lastPrinted>2019-12-05T18:54:20Z</cp:lastPrinted>
  <dcterms:created xsi:type="dcterms:W3CDTF">1999-04-01T20:58:32Z</dcterms:created>
  <dcterms:modified xsi:type="dcterms:W3CDTF">2020-05-19T12:01:09Z</dcterms:modified>
</cp:coreProperties>
</file>