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efl\OneDrive\Documents\PACE\Book\"/>
    </mc:Choice>
  </mc:AlternateContent>
  <xr:revisionPtr revIDLastSave="0" documentId="8_{B962125E-D7BF-4C53-82F9-856676574F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time Causality Workshee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5" l="1"/>
  <c r="G30" i="5"/>
  <c r="G29" i="5"/>
  <c r="Q20" i="5"/>
  <c r="O20" i="5"/>
  <c r="B16" i="5"/>
  <c r="E19" i="5" s="1"/>
  <c r="M12" i="5"/>
  <c r="M20" i="5" s="1"/>
  <c r="K12" i="5"/>
  <c r="K20" i="5" s="1"/>
  <c r="G12" i="5"/>
  <c r="G20" i="5" s="1"/>
  <c r="E20" i="5" l="1"/>
  <c r="G28" i="5" s="1"/>
  <c r="Q24" i="5"/>
  <c r="Q25" i="5" s="1"/>
  <c r="G27" i="5"/>
  <c r="B20" i="5"/>
  <c r="G31" i="5" l="1"/>
  <c r="Q30" i="5" s="1"/>
  <c r="Q31" i="5" s="1"/>
</calcChain>
</file>

<file path=xl/sharedStrings.xml><?xml version="1.0" encoding="utf-8"?>
<sst xmlns="http://schemas.openxmlformats.org/spreadsheetml/2006/main" count="78" uniqueCount="66">
  <si>
    <t>Uptime</t>
  </si>
  <si>
    <t>Hours</t>
  </si>
  <si>
    <t>Total Hours</t>
  </si>
  <si>
    <t>PTO Hrs /</t>
  </si>
  <si>
    <t>Average</t>
  </si>
  <si>
    <t>Electric</t>
  </si>
  <si>
    <t>Gas</t>
  </si>
  <si>
    <t>Purchased</t>
  </si>
  <si>
    <t>Operating</t>
  </si>
  <si>
    <t>Employee Yr</t>
  </si>
  <si>
    <t>Employee</t>
  </si>
  <si>
    <t>Crew Size</t>
  </si>
  <si>
    <t>Cons / Hour</t>
  </si>
  <si>
    <t>Maint / Hour</t>
  </si>
  <si>
    <t>Supplies / Hr</t>
  </si>
  <si>
    <t>Distributed</t>
  </si>
  <si>
    <t xml:space="preserve"> </t>
  </si>
  <si>
    <t>Avg Absent</t>
  </si>
  <si>
    <t>Theoretical</t>
  </si>
  <si>
    <t>Consumption</t>
  </si>
  <si>
    <t>Hr/Employee</t>
  </si>
  <si>
    <t>Prod Hours</t>
  </si>
  <si>
    <t>Units</t>
  </si>
  <si>
    <t>ST Hours /</t>
  </si>
  <si>
    <t>Ind Activity</t>
  </si>
  <si>
    <t>Electric $ /</t>
  </si>
  <si>
    <t>Gas $ /</t>
  </si>
  <si>
    <t>Allowance</t>
  </si>
  <si>
    <t>Cons Unit</t>
  </si>
  <si>
    <t>Overtime</t>
  </si>
  <si>
    <t>ST/OT Balancing</t>
  </si>
  <si>
    <t>Required</t>
  </si>
  <si>
    <t>Variable</t>
  </si>
  <si>
    <t>Percentage</t>
  </si>
  <si>
    <t>ST Hours</t>
  </si>
  <si>
    <t>Electric Cost</t>
  </si>
  <si>
    <t>Gas Cost</t>
  </si>
  <si>
    <t>Maint</t>
  </si>
  <si>
    <t>Supplies</t>
  </si>
  <si>
    <t>OT Hours</t>
  </si>
  <si>
    <t>Benefits &amp; Taxes</t>
  </si>
  <si>
    <t>Production</t>
  </si>
  <si>
    <t>per Head</t>
  </si>
  <si>
    <t>Per Head</t>
  </si>
  <si>
    <t>% of Wages</t>
  </si>
  <si>
    <t>Headcount</t>
  </si>
  <si>
    <t>TOTAL EQUIPMENT COST</t>
  </si>
  <si>
    <t>EQUIPMENT COST PER HOUR</t>
  </si>
  <si>
    <t>St-Time</t>
  </si>
  <si>
    <t>Wage Rate</t>
  </si>
  <si>
    <t xml:space="preserve">Straight Time Wages </t>
  </si>
  <si>
    <t xml:space="preserve">Overtime Premium </t>
  </si>
  <si>
    <t xml:space="preserve">Paid Time Off Benefits </t>
  </si>
  <si>
    <t xml:space="preserve">Hdct-Driven Txs &amp; Bnfts </t>
  </si>
  <si>
    <t>TOTAL PRODUCTION LABOR COST</t>
  </si>
  <si>
    <t>Premium</t>
  </si>
  <si>
    <t xml:space="preserve">Wage-Driven Txs &amp; Bnfts </t>
  </si>
  <si>
    <t>PRODUCTION LABOR COST PER HOUR</t>
  </si>
  <si>
    <t xml:space="preserve">Distributions </t>
  </si>
  <si>
    <t>Variable input unique to every decision situation</t>
  </si>
  <si>
    <t>Fixed,</t>
  </si>
  <si>
    <t>Budgeted &amp;</t>
  </si>
  <si>
    <t>Data resulting from causality-based calculations</t>
  </si>
  <si>
    <t>Variable input established at time of model calibration</t>
  </si>
  <si>
    <t>Costs resulting from causality-based calculations</t>
  </si>
  <si>
    <t>Costs distributed from other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</si>
</sst>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37" fontId="3" fillId="2" borderId="3" xfId="0" applyNumberFormat="1" applyFont="1" applyFill="1" applyBorder="1" applyAlignment="1">
      <alignment horizontal="center"/>
    </xf>
    <xf numFmtId="37" fontId="4" fillId="3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7" fontId="4" fillId="3" borderId="3" xfId="0" applyNumberFormat="1" applyFont="1" applyFill="1" applyBorder="1" applyAlignment="1">
      <alignment horizontal="center"/>
    </xf>
    <xf numFmtId="5" fontId="4" fillId="3" borderId="3" xfId="0" applyNumberFormat="1" applyFont="1" applyFill="1" applyBorder="1" applyAlignment="1">
      <alignment horizontal="center"/>
    </xf>
    <xf numFmtId="9" fontId="4" fillId="3" borderId="3" xfId="0" applyNumberFormat="1" applyFont="1" applyFill="1" applyBorder="1" applyAlignment="1">
      <alignment horizontal="center"/>
    </xf>
    <xf numFmtId="10" fontId="4" fillId="3" borderId="3" xfId="1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9" fontId="4" fillId="3" borderId="3" xfId="1" applyFont="1" applyFill="1" applyBorder="1" applyAlignment="1">
      <alignment horizontal="center"/>
    </xf>
    <xf numFmtId="0" fontId="0" fillId="4" borderId="0" xfId="0" applyFont="1" applyFill="1"/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37" fontId="4" fillId="4" borderId="3" xfId="0" applyNumberFormat="1" applyFont="1" applyFill="1" applyBorder="1" applyAlignment="1">
      <alignment horizontal="center"/>
    </xf>
    <xf numFmtId="37" fontId="4" fillId="4" borderId="0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left"/>
    </xf>
    <xf numFmtId="37" fontId="4" fillId="4" borderId="8" xfId="0" applyNumberFormat="1" applyFont="1" applyFill="1" applyBorder="1" applyAlignment="1">
      <alignment horizontal="right"/>
    </xf>
    <xf numFmtId="165" fontId="4" fillId="4" borderId="3" xfId="1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left"/>
    </xf>
    <xf numFmtId="37" fontId="0" fillId="4" borderId="10" xfId="0" applyNumberFormat="1" applyFont="1" applyFill="1" applyBorder="1"/>
    <xf numFmtId="5" fontId="5" fillId="4" borderId="3" xfId="0" applyNumberFormat="1" applyFont="1" applyFill="1" applyBorder="1" applyAlignment="1">
      <alignment horizontal="center"/>
    </xf>
    <xf numFmtId="5" fontId="6" fillId="4" borderId="3" xfId="0" applyNumberFormat="1" applyFont="1" applyFill="1" applyBorder="1" applyAlignment="1">
      <alignment horizontal="center"/>
    </xf>
    <xf numFmtId="0" fontId="0" fillId="4" borderId="11" xfId="0" applyFont="1" applyFill="1" applyBorder="1"/>
    <xf numFmtId="0" fontId="0" fillId="4" borderId="12" xfId="0" applyFont="1" applyFill="1" applyBorder="1"/>
    <xf numFmtId="0" fontId="0" fillId="4" borderId="13" xfId="0" applyFont="1" applyFill="1" applyBorder="1"/>
    <xf numFmtId="165" fontId="0" fillId="4" borderId="0" xfId="1" applyNumberFormat="1" applyFont="1" applyFill="1" applyBorder="1" applyAlignment="1">
      <alignment horizontal="center"/>
    </xf>
    <xf numFmtId="0" fontId="0" fillId="4" borderId="14" xfId="0" applyFont="1" applyFill="1" applyBorder="1"/>
    <xf numFmtId="0" fontId="0" fillId="4" borderId="0" xfId="0" applyFont="1" applyFill="1" applyBorder="1"/>
    <xf numFmtId="0" fontId="2" fillId="4" borderId="0" xfId="0" applyFont="1" applyFill="1" applyBorder="1"/>
    <xf numFmtId="5" fontId="2" fillId="4" borderId="0" xfId="0" applyNumberFormat="1" applyFont="1" applyFill="1" applyBorder="1"/>
    <xf numFmtId="0" fontId="0" fillId="4" borderId="15" xfId="0" applyFont="1" applyFill="1" applyBorder="1"/>
    <xf numFmtId="7" fontId="2" fillId="4" borderId="0" xfId="0" applyNumberFormat="1" applyFont="1" applyFill="1" applyBorder="1"/>
    <xf numFmtId="0" fontId="0" fillId="4" borderId="16" xfId="0" applyFont="1" applyFill="1" applyBorder="1"/>
    <xf numFmtId="0" fontId="0" fillId="4" borderId="17" xfId="0" applyFont="1" applyFill="1" applyBorder="1"/>
    <xf numFmtId="0" fontId="0" fillId="4" borderId="18" xfId="0" applyFont="1" applyFill="1" applyBorder="1"/>
    <xf numFmtId="0" fontId="0" fillId="4" borderId="7" xfId="0" applyFont="1" applyFill="1" applyBorder="1"/>
    <xf numFmtId="0" fontId="0" fillId="4" borderId="19" xfId="0" applyFont="1" applyFill="1" applyBorder="1" applyAlignment="1">
      <alignment horizontal="right"/>
    </xf>
    <xf numFmtId="0" fontId="0" fillId="4" borderId="19" xfId="0" applyFont="1" applyFill="1" applyBorder="1"/>
    <xf numFmtId="5" fontId="5" fillId="4" borderId="8" xfId="0" applyNumberFormat="1" applyFont="1" applyFill="1" applyBorder="1" applyAlignment="1">
      <alignment horizontal="right"/>
    </xf>
    <xf numFmtId="0" fontId="0" fillId="4" borderId="20" xfId="0" applyFont="1" applyFill="1" applyBorder="1"/>
    <xf numFmtId="0" fontId="0" fillId="4" borderId="0" xfId="0" applyFont="1" applyFill="1" applyBorder="1" applyAlignment="1">
      <alignment horizontal="right"/>
    </xf>
    <xf numFmtId="5" fontId="5" fillId="4" borderId="21" xfId="0" applyNumberFormat="1" applyFont="1" applyFill="1" applyBorder="1" applyAlignment="1">
      <alignment horizontal="right"/>
    </xf>
    <xf numFmtId="0" fontId="0" fillId="4" borderId="9" xfId="0" applyFont="1" applyFill="1" applyBorder="1"/>
    <xf numFmtId="0" fontId="0" fillId="4" borderId="22" xfId="0" applyFont="1" applyFill="1" applyBorder="1" applyAlignment="1">
      <alignment horizontal="right"/>
    </xf>
    <xf numFmtId="0" fontId="0" fillId="4" borderId="22" xfId="0" applyFont="1" applyFill="1" applyBorder="1"/>
    <xf numFmtId="5" fontId="5" fillId="4" borderId="10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 indent="1"/>
    </xf>
    <xf numFmtId="0" fontId="0" fillId="4" borderId="0" xfId="0" applyFont="1" applyFill="1" applyBorder="1" applyAlignment="1">
      <alignment horizontal="left" indent="1"/>
    </xf>
    <xf numFmtId="5" fontId="6" fillId="4" borderId="4" xfId="0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866775</xdr:colOff>
      <xdr:row>2</xdr:row>
      <xdr:rowOff>76200</xdr:rowOff>
    </xdr:from>
    <xdr:to>
      <xdr:col>16</xdr:col>
      <xdr:colOff>352425</xdr:colOff>
      <xdr:row>2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033135" y="441960"/>
          <a:ext cx="4789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2</xdr:row>
      <xdr:rowOff>85725</xdr:rowOff>
    </xdr:from>
    <xdr:to>
      <xdr:col>10</xdr:col>
      <xdr:colOff>447675</xdr:colOff>
      <xdr:row>5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939915" y="451485"/>
          <a:ext cx="0" cy="4724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409575</xdr:colOff>
      <xdr:row>2</xdr:row>
      <xdr:rowOff>76200</xdr:rowOff>
    </xdr:from>
    <xdr:to>
      <xdr:col>12</xdr:col>
      <xdr:colOff>409575</xdr:colOff>
      <xdr:row>5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227695" y="441960"/>
          <a:ext cx="0" cy="4724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438150</xdr:colOff>
      <xdr:row>2</xdr:row>
      <xdr:rowOff>85725</xdr:rowOff>
    </xdr:from>
    <xdr:to>
      <xdr:col>14</xdr:col>
      <xdr:colOff>438150</xdr:colOff>
      <xdr:row>5</xdr:row>
      <xdr:rowOff>9525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582150" y="451485"/>
          <a:ext cx="0" cy="4724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352425</xdr:colOff>
      <xdr:row>2</xdr:row>
      <xdr:rowOff>76200</xdr:rowOff>
    </xdr:from>
    <xdr:to>
      <xdr:col>16</xdr:col>
      <xdr:colOff>352425</xdr:colOff>
      <xdr:row>5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0822305" y="441960"/>
          <a:ext cx="0" cy="4724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371475</xdr:colOff>
      <xdr:row>7</xdr:row>
      <xdr:rowOff>161925</xdr:rowOff>
    </xdr:from>
    <xdr:to>
      <xdr:col>16</xdr:col>
      <xdr:colOff>381000</xdr:colOff>
      <xdr:row>16</xdr:row>
      <xdr:rowOff>171450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0841355" y="1442085"/>
          <a:ext cx="9525" cy="165544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438150</xdr:colOff>
      <xdr:row>8</xdr:row>
      <xdr:rowOff>0</xdr:rowOff>
    </xdr:from>
    <xdr:to>
      <xdr:col>14</xdr:col>
      <xdr:colOff>447675</xdr:colOff>
      <xdr:row>17</xdr:row>
      <xdr:rowOff>9525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582150" y="1463040"/>
          <a:ext cx="9525" cy="165544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432438</xdr:colOff>
      <xdr:row>7</xdr:row>
      <xdr:rowOff>175260</xdr:rowOff>
    </xdr:from>
    <xdr:to>
      <xdr:col>10</xdr:col>
      <xdr:colOff>434340</xdr:colOff>
      <xdr:row>8</xdr:row>
      <xdr:rowOff>177165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6924678" y="1455420"/>
          <a:ext cx="1902" cy="1847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440058</xdr:colOff>
      <xdr:row>12</xdr:row>
      <xdr:rowOff>7620</xdr:rowOff>
    </xdr:from>
    <xdr:to>
      <xdr:col>10</xdr:col>
      <xdr:colOff>441960</xdr:colOff>
      <xdr:row>13</xdr:row>
      <xdr:rowOff>9525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6932298" y="2202180"/>
          <a:ext cx="1902" cy="1847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455298</xdr:colOff>
      <xdr:row>16</xdr:row>
      <xdr:rowOff>0</xdr:rowOff>
    </xdr:from>
    <xdr:to>
      <xdr:col>10</xdr:col>
      <xdr:colOff>457200</xdr:colOff>
      <xdr:row>17</xdr:row>
      <xdr:rowOff>1905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6947538" y="2926080"/>
          <a:ext cx="1902" cy="1847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426720</xdr:colOff>
      <xdr:row>8</xdr:row>
      <xdr:rowOff>15240</xdr:rowOff>
    </xdr:from>
    <xdr:to>
      <xdr:col>12</xdr:col>
      <xdr:colOff>428622</xdr:colOff>
      <xdr:row>9</xdr:row>
      <xdr:rowOff>17145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8244840" y="1478280"/>
          <a:ext cx="1902" cy="1847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434340</xdr:colOff>
      <xdr:row>12</xdr:row>
      <xdr:rowOff>15240</xdr:rowOff>
    </xdr:from>
    <xdr:to>
      <xdr:col>12</xdr:col>
      <xdr:colOff>436242</xdr:colOff>
      <xdr:row>13</xdr:row>
      <xdr:rowOff>17145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8252460" y="2209800"/>
          <a:ext cx="1902" cy="1847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434340</xdr:colOff>
      <xdr:row>16</xdr:row>
      <xdr:rowOff>0</xdr:rowOff>
    </xdr:from>
    <xdr:to>
      <xdr:col>12</xdr:col>
      <xdr:colOff>436242</xdr:colOff>
      <xdr:row>17</xdr:row>
      <xdr:rowOff>1905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8252460" y="2926080"/>
          <a:ext cx="1902" cy="1847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472440</xdr:colOff>
      <xdr:row>19</xdr:row>
      <xdr:rowOff>167640</xdr:rowOff>
    </xdr:from>
    <xdr:to>
      <xdr:col>10</xdr:col>
      <xdr:colOff>472440</xdr:colOff>
      <xdr:row>21</xdr:row>
      <xdr:rowOff>182880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964680" y="364236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449580</xdr:colOff>
      <xdr:row>20</xdr:row>
      <xdr:rowOff>7620</xdr:rowOff>
    </xdr:from>
    <xdr:to>
      <xdr:col>12</xdr:col>
      <xdr:colOff>449580</xdr:colOff>
      <xdr:row>22</xdr:row>
      <xdr:rowOff>15240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8267700" y="366522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457200</xdr:colOff>
      <xdr:row>19</xdr:row>
      <xdr:rowOff>175260</xdr:rowOff>
    </xdr:from>
    <xdr:to>
      <xdr:col>14</xdr:col>
      <xdr:colOff>457200</xdr:colOff>
      <xdr:row>22</xdr:row>
      <xdr:rowOff>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9601200" y="364998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472440</xdr:colOff>
      <xdr:row>19</xdr:row>
      <xdr:rowOff>167640</xdr:rowOff>
    </xdr:from>
    <xdr:to>
      <xdr:col>16</xdr:col>
      <xdr:colOff>472440</xdr:colOff>
      <xdr:row>21</xdr:row>
      <xdr:rowOff>182880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0942320" y="364236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411480</xdr:colOff>
      <xdr:row>20</xdr:row>
      <xdr:rowOff>7620</xdr:rowOff>
    </xdr:from>
    <xdr:to>
      <xdr:col>18</xdr:col>
      <xdr:colOff>411480</xdr:colOff>
      <xdr:row>22</xdr:row>
      <xdr:rowOff>15240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2260580" y="366522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440055</xdr:colOff>
      <xdr:row>2</xdr:row>
      <xdr:rowOff>93345</xdr:rowOff>
    </xdr:from>
    <xdr:to>
      <xdr:col>6</xdr:col>
      <xdr:colOff>440055</xdr:colOff>
      <xdr:row>5</xdr:row>
      <xdr:rowOff>17145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280535" y="459105"/>
          <a:ext cx="0" cy="4724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441960</xdr:colOff>
      <xdr:row>2</xdr:row>
      <xdr:rowOff>99060</xdr:rowOff>
    </xdr:from>
    <xdr:to>
      <xdr:col>8</xdr:col>
      <xdr:colOff>7620</xdr:colOff>
      <xdr:row>2</xdr:row>
      <xdr:rowOff>99060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282440" y="464820"/>
          <a:ext cx="8915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241936</xdr:colOff>
      <xdr:row>7</xdr:row>
      <xdr:rowOff>177165</xdr:rowOff>
    </xdr:from>
    <xdr:to>
      <xdr:col>1</xdr:col>
      <xdr:colOff>243840</xdr:colOff>
      <xdr:row>13</xdr:row>
      <xdr:rowOff>15240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1976" y="1457325"/>
          <a:ext cx="1904" cy="93535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432436</xdr:colOff>
      <xdr:row>6</xdr:row>
      <xdr:rowOff>167640</xdr:rowOff>
    </xdr:from>
    <xdr:to>
      <xdr:col>2</xdr:col>
      <xdr:colOff>457200</xdr:colOff>
      <xdr:row>13</xdr:row>
      <xdr:rowOff>1905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752476" y="1264920"/>
          <a:ext cx="893444" cy="1114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584836</xdr:colOff>
      <xdr:row>10</xdr:row>
      <xdr:rowOff>91440</xdr:rowOff>
    </xdr:from>
    <xdr:to>
      <xdr:col>3</xdr:col>
      <xdr:colOff>15240</xdr:colOff>
      <xdr:row>12</xdr:row>
      <xdr:rowOff>177165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904876" y="1920240"/>
          <a:ext cx="756284" cy="4514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447678</xdr:colOff>
      <xdr:row>8</xdr:row>
      <xdr:rowOff>7620</xdr:rowOff>
    </xdr:from>
    <xdr:to>
      <xdr:col>6</xdr:col>
      <xdr:colOff>449580</xdr:colOff>
      <xdr:row>9</xdr:row>
      <xdr:rowOff>9525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4288158" y="1470660"/>
          <a:ext cx="1902" cy="1847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455298</xdr:colOff>
      <xdr:row>12</xdr:row>
      <xdr:rowOff>15240</xdr:rowOff>
    </xdr:from>
    <xdr:to>
      <xdr:col>6</xdr:col>
      <xdr:colOff>457200</xdr:colOff>
      <xdr:row>13</xdr:row>
      <xdr:rowOff>17145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4295778" y="2209800"/>
          <a:ext cx="1902" cy="1847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455298</xdr:colOff>
      <xdr:row>16</xdr:row>
      <xdr:rowOff>0</xdr:rowOff>
    </xdr:from>
    <xdr:to>
      <xdr:col>6</xdr:col>
      <xdr:colOff>457200</xdr:colOff>
      <xdr:row>17</xdr:row>
      <xdr:rowOff>1905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4295778" y="2926080"/>
          <a:ext cx="1902" cy="1847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861060</xdr:colOff>
      <xdr:row>18</xdr:row>
      <xdr:rowOff>0</xdr:rowOff>
    </xdr:from>
    <xdr:to>
      <xdr:col>5</xdr:col>
      <xdr:colOff>457200</xdr:colOff>
      <xdr:row>18</xdr:row>
      <xdr:rowOff>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3375660" y="3291840"/>
          <a:ext cx="46482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</xdr:colOff>
      <xdr:row>14</xdr:row>
      <xdr:rowOff>53340</xdr:rowOff>
    </xdr:from>
    <xdr:to>
      <xdr:col>4</xdr:col>
      <xdr:colOff>0</xdr:colOff>
      <xdr:row>14</xdr:row>
      <xdr:rowOff>60960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203960" y="2613660"/>
          <a:ext cx="131064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868680</xdr:colOff>
      <xdr:row>14</xdr:row>
      <xdr:rowOff>38100</xdr:rowOff>
    </xdr:from>
    <xdr:to>
      <xdr:col>4</xdr:col>
      <xdr:colOff>0</xdr:colOff>
      <xdr:row>17</xdr:row>
      <xdr:rowOff>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2514600" y="2598420"/>
          <a:ext cx="0" cy="5105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868680</xdr:colOff>
      <xdr:row>19</xdr:row>
      <xdr:rowOff>0</xdr:rowOff>
    </xdr:from>
    <xdr:to>
      <xdr:col>5</xdr:col>
      <xdr:colOff>266700</xdr:colOff>
      <xdr:row>19</xdr:row>
      <xdr:rowOff>7620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 flipV="1">
          <a:off x="3383280" y="3474720"/>
          <a:ext cx="2667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274320</xdr:colOff>
      <xdr:row>22</xdr:row>
      <xdr:rowOff>68580</xdr:rowOff>
    </xdr:from>
    <xdr:to>
      <xdr:col>6</xdr:col>
      <xdr:colOff>0</xdr:colOff>
      <xdr:row>22</xdr:row>
      <xdr:rowOff>68580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3657600" y="4099560"/>
          <a:ext cx="1828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19</xdr:row>
      <xdr:rowOff>7620</xdr:rowOff>
    </xdr:from>
    <xdr:to>
      <xdr:col>5</xdr:col>
      <xdr:colOff>266700</xdr:colOff>
      <xdr:row>22</xdr:row>
      <xdr:rowOff>68580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3649980" y="3482340"/>
          <a:ext cx="0" cy="617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861060</xdr:colOff>
      <xdr:row>18</xdr:row>
      <xdr:rowOff>91440</xdr:rowOff>
    </xdr:from>
    <xdr:to>
      <xdr:col>2</xdr:col>
      <xdr:colOff>457200</xdr:colOff>
      <xdr:row>18</xdr:row>
      <xdr:rowOff>91440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1181100" y="3383280"/>
          <a:ext cx="46482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24</xdr:row>
      <xdr:rowOff>15240</xdr:rowOff>
    </xdr:from>
    <xdr:to>
      <xdr:col>6</xdr:col>
      <xdr:colOff>434340</xdr:colOff>
      <xdr:row>26</xdr:row>
      <xdr:rowOff>22860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4274820" y="441198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441960</xdr:colOff>
      <xdr:row>24</xdr:row>
      <xdr:rowOff>7620</xdr:rowOff>
    </xdr:from>
    <xdr:to>
      <xdr:col>4</xdr:col>
      <xdr:colOff>441960</xdr:colOff>
      <xdr:row>26</xdr:row>
      <xdr:rowOff>15240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2956560" y="440436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24</xdr:row>
      <xdr:rowOff>7620</xdr:rowOff>
    </xdr:from>
    <xdr:to>
      <xdr:col>3</xdr:col>
      <xdr:colOff>571500</xdr:colOff>
      <xdr:row>26</xdr:row>
      <xdr:rowOff>15240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2217420" y="440436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91440</xdr:rowOff>
    </xdr:from>
    <xdr:to>
      <xdr:col>3</xdr:col>
      <xdr:colOff>7620</xdr:colOff>
      <xdr:row>27</xdr:row>
      <xdr:rowOff>91440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1188720" y="5044440"/>
          <a:ext cx="46482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</xdr:colOff>
      <xdr:row>30</xdr:row>
      <xdr:rowOff>83820</xdr:rowOff>
    </xdr:from>
    <xdr:to>
      <xdr:col>3</xdr:col>
      <xdr:colOff>22860</xdr:colOff>
      <xdr:row>30</xdr:row>
      <xdr:rowOff>83820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203960" y="5593080"/>
          <a:ext cx="46482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53340</xdr:rowOff>
    </xdr:from>
    <xdr:to>
      <xdr:col>2</xdr:col>
      <xdr:colOff>190500</xdr:colOff>
      <xdr:row>22</xdr:row>
      <xdr:rowOff>53340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188720" y="408432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22</xdr:row>
      <xdr:rowOff>60960</xdr:rowOff>
    </xdr:from>
    <xdr:to>
      <xdr:col>2</xdr:col>
      <xdr:colOff>190500</xdr:colOff>
      <xdr:row>26</xdr:row>
      <xdr:rowOff>121920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379220" y="4091940"/>
          <a:ext cx="0" cy="800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205740</xdr:colOff>
      <xdr:row>26</xdr:row>
      <xdr:rowOff>121920</xdr:rowOff>
    </xdr:from>
    <xdr:to>
      <xdr:col>3</xdr:col>
      <xdr:colOff>15240</xdr:colOff>
      <xdr:row>26</xdr:row>
      <xdr:rowOff>129540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394460" y="4892040"/>
          <a:ext cx="2667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31</xdr:row>
      <xdr:rowOff>106680</xdr:rowOff>
    </xdr:from>
    <xdr:to>
      <xdr:col>10</xdr:col>
      <xdr:colOff>0</xdr:colOff>
      <xdr:row>31</xdr:row>
      <xdr:rowOff>106680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724400" y="5798820"/>
          <a:ext cx="17678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30</xdr:row>
      <xdr:rowOff>91440</xdr:rowOff>
    </xdr:from>
    <xdr:to>
      <xdr:col>10</xdr:col>
      <xdr:colOff>0</xdr:colOff>
      <xdr:row>30</xdr:row>
      <xdr:rowOff>91440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4724400" y="5600700"/>
          <a:ext cx="17678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29</xdr:row>
      <xdr:rowOff>99060</xdr:rowOff>
    </xdr:from>
    <xdr:to>
      <xdr:col>10</xdr:col>
      <xdr:colOff>0</xdr:colOff>
      <xdr:row>29</xdr:row>
      <xdr:rowOff>99060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4724400" y="5425440"/>
          <a:ext cx="17678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</xdr:colOff>
      <xdr:row>28</xdr:row>
      <xdr:rowOff>83820</xdr:rowOff>
    </xdr:from>
    <xdr:to>
      <xdr:col>10</xdr:col>
      <xdr:colOff>7620</xdr:colOff>
      <xdr:row>28</xdr:row>
      <xdr:rowOff>83820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4732020" y="5227320"/>
          <a:ext cx="17678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27</xdr:row>
      <xdr:rowOff>83820</xdr:rowOff>
    </xdr:from>
    <xdr:to>
      <xdr:col>10</xdr:col>
      <xdr:colOff>350520</xdr:colOff>
      <xdr:row>27</xdr:row>
      <xdr:rowOff>83820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4724400" y="5036820"/>
          <a:ext cx="2118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27</xdr:row>
      <xdr:rowOff>76200</xdr:rowOff>
    </xdr:from>
    <xdr:to>
      <xdr:col>10</xdr:col>
      <xdr:colOff>335280</xdr:colOff>
      <xdr:row>28</xdr:row>
      <xdr:rowOff>17145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6825618" y="5029200"/>
          <a:ext cx="1902" cy="13144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861060</xdr:colOff>
      <xdr:row>26</xdr:row>
      <xdr:rowOff>114300</xdr:rowOff>
    </xdr:from>
    <xdr:to>
      <xdr:col>10</xdr:col>
      <xdr:colOff>640080</xdr:colOff>
      <xdr:row>26</xdr:row>
      <xdr:rowOff>114300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701540" y="4884420"/>
          <a:ext cx="24307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645798</xdr:colOff>
      <xdr:row>26</xdr:row>
      <xdr:rowOff>121920</xdr:rowOff>
    </xdr:from>
    <xdr:to>
      <xdr:col>10</xdr:col>
      <xdr:colOff>647700</xdr:colOff>
      <xdr:row>28</xdr:row>
      <xdr:rowOff>9525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H="1">
          <a:off x="7138038" y="4892040"/>
          <a:ext cx="1902" cy="2609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8"/>
  <sheetViews>
    <sheetView tabSelected="1" zoomScale="90" zoomScaleNormal="90" workbookViewId="0"/>
  </sheetViews>
  <sheetFormatPr defaultColWidth="12.7109375" defaultRowHeight="15" x14ac:dyDescent="0.25"/>
  <cols>
    <col min="1" max="1" width="4.7109375" style="10" customWidth="1"/>
    <col min="2" max="2" width="12.7109375" style="10"/>
    <col min="3" max="3" width="6.7109375" style="10" customWidth="1"/>
    <col min="4" max="5" width="12.7109375" style="10"/>
    <col min="6" max="6" width="6.7109375" style="10" customWidth="1"/>
    <col min="7" max="7" width="12.7109375" style="10"/>
    <col min="8" max="8" width="6.7109375" style="10" customWidth="1"/>
    <col min="9" max="9" width="12.7109375" style="10"/>
    <col min="10" max="10" width="6.7109375" style="10" customWidth="1"/>
    <col min="11" max="11" width="12.7109375" style="10"/>
    <col min="12" max="12" width="6.7109375" style="10" customWidth="1"/>
    <col min="13" max="13" width="12.7109375" style="10"/>
    <col min="14" max="14" width="6.7109375" style="10" customWidth="1"/>
    <col min="15" max="15" width="12.7109375" style="10"/>
    <col min="16" max="16" width="6.7109375" style="10" customWidth="1"/>
    <col min="17" max="17" width="13.42578125" style="10" bestFit="1" customWidth="1"/>
    <col min="18" max="18" width="6.7109375" style="10" customWidth="1"/>
    <col min="19" max="19" width="12.7109375" style="10"/>
    <col min="20" max="20" width="4.7109375" style="10" customWidth="1"/>
    <col min="21" max="16384" width="12.7109375" style="10"/>
  </cols>
  <sheetData>
    <row r="2" spans="2:17" x14ac:dyDescent="0.25">
      <c r="I2" s="11" t="s">
        <v>0</v>
      </c>
    </row>
    <row r="3" spans="2:17" x14ac:dyDescent="0.25">
      <c r="I3" s="12" t="s">
        <v>1</v>
      </c>
    </row>
    <row r="4" spans="2:17" x14ac:dyDescent="0.25">
      <c r="I4" s="1">
        <v>10000</v>
      </c>
    </row>
    <row r="6" spans="2:17" x14ac:dyDescent="0.25">
      <c r="B6" s="11" t="s">
        <v>2</v>
      </c>
      <c r="C6" s="13"/>
      <c r="D6" s="11" t="s">
        <v>3</v>
      </c>
      <c r="G6" s="11" t="s">
        <v>4</v>
      </c>
      <c r="K6" s="11" t="s">
        <v>5</v>
      </c>
      <c r="M6" s="11" t="s">
        <v>6</v>
      </c>
      <c r="O6" s="11" t="s">
        <v>7</v>
      </c>
      <c r="Q6" s="11" t="s">
        <v>8</v>
      </c>
    </row>
    <row r="7" spans="2:17" x14ac:dyDescent="0.25">
      <c r="B7" s="14" t="s">
        <v>9</v>
      </c>
      <c r="C7" s="13"/>
      <c r="D7" s="14" t="s">
        <v>10</v>
      </c>
      <c r="G7" s="14" t="s">
        <v>11</v>
      </c>
      <c r="K7" s="14" t="s">
        <v>12</v>
      </c>
      <c r="M7" s="14" t="s">
        <v>12</v>
      </c>
      <c r="O7" s="14" t="s">
        <v>13</v>
      </c>
      <c r="Q7" s="14" t="s">
        <v>14</v>
      </c>
    </row>
    <row r="8" spans="2:17" x14ac:dyDescent="0.25">
      <c r="B8" s="2">
        <v>2080</v>
      </c>
      <c r="D8" s="2">
        <v>156</v>
      </c>
      <c r="G8" s="3">
        <v>2</v>
      </c>
      <c r="K8" s="3">
        <v>0.5</v>
      </c>
      <c r="M8" s="3">
        <v>1</v>
      </c>
      <c r="O8" s="4">
        <v>6</v>
      </c>
      <c r="Q8" s="4">
        <v>5</v>
      </c>
    </row>
    <row r="9" spans="2:17" x14ac:dyDescent="0.25">
      <c r="I9" s="10" t="s">
        <v>16</v>
      </c>
    </row>
    <row r="10" spans="2:17" x14ac:dyDescent="0.25">
      <c r="D10" s="11" t="s">
        <v>17</v>
      </c>
      <c r="G10" s="11" t="s">
        <v>18</v>
      </c>
      <c r="K10" s="11" t="s">
        <v>19</v>
      </c>
      <c r="M10" s="11" t="s">
        <v>19</v>
      </c>
    </row>
    <row r="11" spans="2:17" x14ac:dyDescent="0.25">
      <c r="D11" s="14" t="s">
        <v>20</v>
      </c>
      <c r="G11" s="14" t="s">
        <v>21</v>
      </c>
      <c r="K11" s="14" t="s">
        <v>22</v>
      </c>
      <c r="M11" s="14" t="s">
        <v>22</v>
      </c>
    </row>
    <row r="12" spans="2:17" x14ac:dyDescent="0.25">
      <c r="D12" s="2">
        <v>24</v>
      </c>
      <c r="G12" s="15">
        <f>$I$4*G8</f>
        <v>20000</v>
      </c>
      <c r="K12" s="15">
        <f>$I$4*K8</f>
        <v>5000</v>
      </c>
      <c r="M12" s="15">
        <f>$I$4*M8</f>
        <v>10000</v>
      </c>
    </row>
    <row r="14" spans="2:17" x14ac:dyDescent="0.25">
      <c r="B14" s="11" t="s">
        <v>23</v>
      </c>
      <c r="C14" s="13"/>
      <c r="G14" s="11" t="s">
        <v>24</v>
      </c>
      <c r="K14" s="11" t="s">
        <v>25</v>
      </c>
      <c r="M14" s="11" t="s">
        <v>26</v>
      </c>
    </row>
    <row r="15" spans="2:17" x14ac:dyDescent="0.25">
      <c r="B15" s="14" t="s">
        <v>10</v>
      </c>
      <c r="C15" s="13"/>
      <c r="G15" s="14" t="s">
        <v>27</v>
      </c>
      <c r="K15" s="14" t="s">
        <v>28</v>
      </c>
      <c r="M15" s="14" t="s">
        <v>28</v>
      </c>
    </row>
    <row r="16" spans="2:17" x14ac:dyDescent="0.25">
      <c r="B16" s="15">
        <f>B8-D8-D12</f>
        <v>1900</v>
      </c>
      <c r="C16" s="16"/>
      <c r="G16" s="6">
        <v>0.4</v>
      </c>
      <c r="K16" s="4">
        <v>8</v>
      </c>
      <c r="M16" s="4">
        <v>5</v>
      </c>
    </row>
    <row r="17" spans="2:19" x14ac:dyDescent="0.25">
      <c r="S17" s="11" t="s">
        <v>60</v>
      </c>
    </row>
    <row r="18" spans="2:19" x14ac:dyDescent="0.25">
      <c r="B18" s="11" t="s">
        <v>29</v>
      </c>
      <c r="D18" s="52" t="s">
        <v>30</v>
      </c>
      <c r="E18" s="53"/>
      <c r="G18" s="11" t="s">
        <v>31</v>
      </c>
      <c r="K18" s="11" t="s">
        <v>32</v>
      </c>
      <c r="M18" s="11" t="s">
        <v>32</v>
      </c>
      <c r="O18" s="11" t="s">
        <v>7</v>
      </c>
      <c r="Q18" s="11" t="s">
        <v>8</v>
      </c>
      <c r="S18" s="12" t="s">
        <v>61</v>
      </c>
    </row>
    <row r="19" spans="2:19" x14ac:dyDescent="0.25">
      <c r="B19" s="14" t="s">
        <v>33</v>
      </c>
      <c r="D19" s="17" t="s">
        <v>34</v>
      </c>
      <c r="E19" s="18">
        <f>B16*G24</f>
        <v>26600</v>
      </c>
      <c r="G19" s="14" t="s">
        <v>21</v>
      </c>
      <c r="K19" s="14" t="s">
        <v>35</v>
      </c>
      <c r="M19" s="14" t="s">
        <v>36</v>
      </c>
      <c r="O19" s="14" t="s">
        <v>37</v>
      </c>
      <c r="Q19" s="14" t="s">
        <v>38</v>
      </c>
      <c r="S19" s="14" t="s">
        <v>15</v>
      </c>
    </row>
    <row r="20" spans="2:19" x14ac:dyDescent="0.25">
      <c r="B20" s="19">
        <f>G20/E19-1</f>
        <v>5.2631578947368363E-2</v>
      </c>
      <c r="D20" s="20" t="s">
        <v>39</v>
      </c>
      <c r="E20" s="21">
        <f>G20-E19</f>
        <v>1400</v>
      </c>
      <c r="G20" s="15">
        <f>G12*(1+G16)</f>
        <v>28000</v>
      </c>
      <c r="K20" s="22">
        <f>K12*K16</f>
        <v>40000</v>
      </c>
      <c r="M20" s="22">
        <f>M12*M16</f>
        <v>50000</v>
      </c>
      <c r="O20" s="22">
        <f>$I$4*O8</f>
        <v>60000</v>
      </c>
      <c r="Q20" s="22">
        <f>$I$4*Q8</f>
        <v>50000</v>
      </c>
      <c r="S20" s="50">
        <v>300000</v>
      </c>
    </row>
    <row r="22" spans="2:19" ht="15.75" thickBot="1" x14ac:dyDescent="0.3">
      <c r="B22" s="11" t="s">
        <v>15</v>
      </c>
      <c r="C22" s="13"/>
      <c r="D22" s="52" t="s">
        <v>40</v>
      </c>
      <c r="E22" s="53"/>
      <c r="G22" s="11" t="s">
        <v>41</v>
      </c>
    </row>
    <row r="23" spans="2:19" x14ac:dyDescent="0.25">
      <c r="B23" s="14" t="s">
        <v>42</v>
      </c>
      <c r="C23" s="13"/>
      <c r="D23" s="14" t="s">
        <v>43</v>
      </c>
      <c r="E23" s="14" t="s">
        <v>44</v>
      </c>
      <c r="G23" s="14" t="s">
        <v>45</v>
      </c>
      <c r="K23" s="24"/>
      <c r="L23" s="25"/>
      <c r="M23" s="25"/>
      <c r="N23" s="25"/>
      <c r="O23" s="25"/>
      <c r="P23" s="25"/>
      <c r="Q23" s="25"/>
      <c r="R23" s="25"/>
      <c r="S23" s="26"/>
    </row>
    <row r="24" spans="2:19" x14ac:dyDescent="0.25">
      <c r="B24" s="23">
        <v>10000</v>
      </c>
      <c r="C24" s="27"/>
      <c r="D24" s="5">
        <v>10000</v>
      </c>
      <c r="E24" s="7">
        <v>0.1</v>
      </c>
      <c r="G24" s="8">
        <v>14</v>
      </c>
      <c r="K24" s="28"/>
      <c r="L24" s="29"/>
      <c r="M24" s="30" t="s">
        <v>46</v>
      </c>
      <c r="N24" s="29"/>
      <c r="O24" s="29"/>
      <c r="P24" s="29"/>
      <c r="Q24" s="31">
        <f>K20+M20+O20+Q20+S20</f>
        <v>500000</v>
      </c>
      <c r="R24" s="29"/>
      <c r="S24" s="32"/>
    </row>
    <row r="25" spans="2:19" x14ac:dyDescent="0.25">
      <c r="K25" s="28"/>
      <c r="L25" s="29"/>
      <c r="M25" s="30" t="s">
        <v>47</v>
      </c>
      <c r="N25" s="29"/>
      <c r="O25" s="29"/>
      <c r="P25" s="29"/>
      <c r="Q25" s="33">
        <f>Q24/I4</f>
        <v>50</v>
      </c>
      <c r="R25" s="29"/>
      <c r="S25" s="32"/>
    </row>
    <row r="26" spans="2:19" ht="15.75" thickBot="1" x14ac:dyDescent="0.3">
      <c r="B26" s="11" t="s">
        <v>48</v>
      </c>
      <c r="K26" s="34"/>
      <c r="L26" s="35"/>
      <c r="M26" s="35"/>
      <c r="N26" s="35"/>
      <c r="O26" s="35"/>
      <c r="P26" s="35"/>
      <c r="Q26" s="35"/>
      <c r="R26" s="35"/>
      <c r="S26" s="36"/>
    </row>
    <row r="27" spans="2:19" x14ac:dyDescent="0.25">
      <c r="B27" s="14" t="s">
        <v>49</v>
      </c>
      <c r="D27" s="37"/>
      <c r="E27" s="38" t="s">
        <v>50</v>
      </c>
      <c r="F27" s="39"/>
      <c r="G27" s="40">
        <f>G20*B28</f>
        <v>560000</v>
      </c>
    </row>
    <row r="28" spans="2:19" ht="15.75" thickBot="1" x14ac:dyDescent="0.3">
      <c r="B28" s="4">
        <v>20</v>
      </c>
      <c r="D28" s="41"/>
      <c r="E28" s="42" t="s">
        <v>51</v>
      </c>
      <c r="F28" s="29"/>
      <c r="G28" s="43">
        <f>E20*B28*B32</f>
        <v>14000</v>
      </c>
    </row>
    <row r="29" spans="2:19" x14ac:dyDescent="0.25">
      <c r="D29" s="41"/>
      <c r="E29" s="42" t="s">
        <v>52</v>
      </c>
      <c r="F29" s="29"/>
      <c r="G29" s="43">
        <f>D8*G24*B28</f>
        <v>43680</v>
      </c>
      <c r="K29" s="24"/>
      <c r="L29" s="25"/>
      <c r="M29" s="25"/>
      <c r="N29" s="25"/>
      <c r="O29" s="25"/>
      <c r="P29" s="25"/>
      <c r="Q29" s="25"/>
      <c r="R29" s="25"/>
      <c r="S29" s="26"/>
    </row>
    <row r="30" spans="2:19" x14ac:dyDescent="0.25">
      <c r="B30" s="11" t="s">
        <v>29</v>
      </c>
      <c r="D30" s="41"/>
      <c r="E30" s="42" t="s">
        <v>53</v>
      </c>
      <c r="F30" s="29"/>
      <c r="G30" s="43">
        <f>D24*G24</f>
        <v>140000</v>
      </c>
      <c r="K30" s="28"/>
      <c r="L30" s="29"/>
      <c r="M30" s="30" t="s">
        <v>54</v>
      </c>
      <c r="N30" s="29"/>
      <c r="O30" s="29"/>
      <c r="P30" s="29"/>
      <c r="Q30" s="31">
        <f>SUM(G27:G32)</f>
        <v>959448</v>
      </c>
      <c r="R30" s="29"/>
      <c r="S30" s="32"/>
    </row>
    <row r="31" spans="2:19" x14ac:dyDescent="0.25">
      <c r="B31" s="14" t="s">
        <v>55</v>
      </c>
      <c r="D31" s="41"/>
      <c r="E31" s="42" t="s">
        <v>56</v>
      </c>
      <c r="F31" s="29"/>
      <c r="G31" s="43">
        <f>SUM(G27:G29)*E24</f>
        <v>61768</v>
      </c>
      <c r="K31" s="28"/>
      <c r="L31" s="29"/>
      <c r="M31" s="30" t="s">
        <v>57</v>
      </c>
      <c r="N31" s="29"/>
      <c r="O31" s="29"/>
      <c r="P31" s="29"/>
      <c r="Q31" s="33">
        <f>Q30/G12</f>
        <v>47.9724</v>
      </c>
      <c r="R31" s="29"/>
      <c r="S31" s="32"/>
    </row>
    <row r="32" spans="2:19" ht="15.75" thickBot="1" x14ac:dyDescent="0.3">
      <c r="B32" s="9">
        <v>0.5</v>
      </c>
      <c r="D32" s="44"/>
      <c r="E32" s="45" t="s">
        <v>58</v>
      </c>
      <c r="F32" s="46"/>
      <c r="G32" s="47">
        <f>B24*G24</f>
        <v>140000</v>
      </c>
      <c r="K32" s="34"/>
      <c r="L32" s="35"/>
      <c r="M32" s="35"/>
      <c r="N32" s="35"/>
      <c r="O32" s="35"/>
      <c r="P32" s="35"/>
      <c r="Q32" s="35"/>
      <c r="R32" s="35"/>
      <c r="S32" s="36"/>
    </row>
    <row r="36" spans="2:12" x14ac:dyDescent="0.25">
      <c r="B36" s="8">
        <v>0</v>
      </c>
      <c r="C36" s="48" t="s">
        <v>59</v>
      </c>
      <c r="K36" s="15">
        <v>0</v>
      </c>
      <c r="L36" s="48" t="s">
        <v>62</v>
      </c>
    </row>
    <row r="37" spans="2:12" x14ac:dyDescent="0.25">
      <c r="B37" s="4">
        <v>0</v>
      </c>
      <c r="C37" s="48" t="s">
        <v>63</v>
      </c>
      <c r="K37" s="22">
        <v>0</v>
      </c>
      <c r="L37" s="49" t="s">
        <v>64</v>
      </c>
    </row>
    <row r="38" spans="2:12" x14ac:dyDescent="0.25">
      <c r="B38" s="51">
        <v>0</v>
      </c>
      <c r="C38" s="48" t="s">
        <v>63</v>
      </c>
      <c r="K38" s="50">
        <v>0</v>
      </c>
      <c r="L38" s="48" t="s">
        <v>65</v>
      </c>
    </row>
  </sheetData>
  <mergeCells count="2">
    <mergeCell ref="D18:E18"/>
    <mergeCell ref="D22:E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Uptime Causality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raef lawson</cp:lastModifiedBy>
  <cp:lastPrinted>2021-01-22T18:58:33Z</cp:lastPrinted>
  <dcterms:created xsi:type="dcterms:W3CDTF">2021-01-19T19:05:35Z</dcterms:created>
  <dcterms:modified xsi:type="dcterms:W3CDTF">2021-07-23T10:28:04Z</dcterms:modified>
</cp:coreProperties>
</file>